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200" windowHeight="7230" tabRatio="500"/>
  </bookViews>
  <sheets>
    <sheet name="ORÇAMENTARIA GERAL" sheetId="1" r:id="rId1"/>
    <sheet name="COMPOSIÇÃO" sheetId="2" r:id="rId2"/>
    <sheet name="BDI TCU 2622 -URBANAS" sheetId="3" r:id="rId3"/>
    <sheet name="Mercado" sheetId="5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Print_Area" localSheetId="2">'BDI TCU 2622 -URBANAS'!$A$1:$I$42</definedName>
    <definedName name="_xlnm.Print_Area" localSheetId="1">COMPOSIÇÃO!$A$1:$H$66</definedName>
    <definedName name="_xlnm.Print_Area" localSheetId="0">'ORÇAMENTARIA GERAL'!$A$1:$H$41</definedName>
    <definedName name="Aut_original" localSheetId="2">[1]PROJETO!#REF!</definedName>
    <definedName name="Aut_original">[2]PROJETO!$A$1</definedName>
    <definedName name="Aut_resumo" localSheetId="2">[3]RESUMO_AUT1!#REF!</definedName>
    <definedName name="Aut_resumo">[4]RESUMO_AUT1!$A$1</definedName>
    <definedName name="BDI">[5]qorcamentodnerL1!#REF!</definedName>
    <definedName name="CONS" localSheetId="2">#REF!</definedName>
    <definedName name="CONS" localSheetId="1">#REF!</definedName>
    <definedName name="CONS">#REF!</definedName>
    <definedName name="CONSUMO" localSheetId="2">[6]QuQuant!#REF!</definedName>
    <definedName name="CONSUMO">[7]QuQuant!$A$1</definedName>
    <definedName name="Descricao" localSheetId="2">#REF!</definedName>
    <definedName name="Descricao">#REF!</definedName>
    <definedName name="DIMPAV" localSheetId="2">#REF!</definedName>
    <definedName name="DIMPAV">#REF!</definedName>
    <definedName name="Excel_BuiltIn__FilterDatabase" localSheetId="0">'ORÇAMENTARIA GERAL'!$A$11:$I$31</definedName>
    <definedName name="Excel_BuiltIn_Database" localSheetId="2">#REF!</definedName>
    <definedName name="Excel_BuiltIn_Database" localSheetId="1">#REF!</definedName>
    <definedName name="Excel_BuiltIn_Database">#REF!</definedName>
    <definedName name="ISS" localSheetId="2">#REF!</definedName>
    <definedName name="ISS">'[8]MODELO PLANILHA E BDI ATUALIZAD'!$A$21:$B$30</definedName>
    <definedName name="k" localSheetId="2">#REF!</definedName>
    <definedName name="k" localSheetId="1">#REF!</definedName>
    <definedName name="k">#REF!</definedName>
    <definedName name="Meu" localSheetId="2">#REF!</definedName>
    <definedName name="Meu">#REF!</definedName>
    <definedName name="Print" localSheetId="2">[9]QuQuant!#REF!</definedName>
    <definedName name="Print">#N/A</definedName>
    <definedName name="Print_Area_MI" localSheetId="2">[5]qorcamentodnerL1!#REF!</definedName>
    <definedName name="Print_Area_MI">[10]qorcamentodnerL1!$E$5</definedName>
    <definedName name="_xlnm.Print_Titles" localSheetId="0">'ORÇAMENTARIA GERAL'!$A:$H,'ORÇAMENTARIA GERAL'!$1:$11</definedName>
    <definedName name="UniformeMensageiro" localSheetId="2">#REF!</definedName>
    <definedName name="UniformeMensageiro" localSheetId="1">#REF!</definedName>
    <definedName name="UniformeMensageiro">#REF!</definedName>
    <definedName name="UniformeMensageiros" localSheetId="2">#REF!</definedName>
    <definedName name="UniformeMensageiros">#REF!</definedName>
    <definedName name="UniformeRecepcionista" localSheetId="2">#REF!</definedName>
    <definedName name="UniformeRecepcionista">#REF!</definedName>
  </definedNames>
  <calcPr calcId="125725"/>
</workbook>
</file>

<file path=xl/calcChain.xml><?xml version="1.0" encoding="utf-8"?>
<calcChain xmlns="http://schemas.openxmlformats.org/spreadsheetml/2006/main">
  <c r="N14" i="1"/>
  <c r="O14" s="1"/>
  <c r="AD25"/>
  <c r="C19" l="1"/>
  <c r="G26" l="1"/>
  <c r="H26" s="1"/>
  <c r="G27"/>
  <c r="H27" s="1"/>
  <c r="G28"/>
  <c r="H28" s="1"/>
  <c r="G24"/>
  <c r="H24" s="1"/>
  <c r="G29"/>
  <c r="H29" s="1"/>
  <c r="H34" i="2"/>
  <c r="H33"/>
  <c r="AA27" i="1" l="1"/>
  <c r="W27"/>
  <c r="S27"/>
  <c r="O27"/>
  <c r="Z27"/>
  <c r="V27"/>
  <c r="Y27"/>
  <c r="U27"/>
  <c r="Q27"/>
  <c r="AB27"/>
  <c r="X27"/>
  <c r="T27"/>
  <c r="P27"/>
  <c r="R27"/>
  <c r="N27"/>
  <c r="AB28"/>
  <c r="X28"/>
  <c r="T28"/>
  <c r="P28"/>
  <c r="AA28"/>
  <c r="W28"/>
  <c r="S28"/>
  <c r="O28"/>
  <c r="Z28"/>
  <c r="V28"/>
  <c r="R28"/>
  <c r="N28"/>
  <c r="Y28"/>
  <c r="U28"/>
  <c r="Q28"/>
  <c r="Y29"/>
  <c r="U29"/>
  <c r="Q29"/>
  <c r="AB29"/>
  <c r="X29"/>
  <c r="T29"/>
  <c r="P29"/>
  <c r="AA29"/>
  <c r="W29"/>
  <c r="S29"/>
  <c r="O29"/>
  <c r="Z29"/>
  <c r="V29"/>
  <c r="R29"/>
  <c r="N29"/>
  <c r="Z24"/>
  <c r="AB24"/>
  <c r="AA24"/>
  <c r="Z26"/>
  <c r="AB26"/>
  <c r="X26"/>
  <c r="T26"/>
  <c r="P26"/>
  <c r="AA26"/>
  <c r="W26"/>
  <c r="S26"/>
  <c r="O26"/>
  <c r="Y26"/>
  <c r="Q26"/>
  <c r="V26"/>
  <c r="N26"/>
  <c r="U26"/>
  <c r="R26"/>
  <c r="H35" i="2"/>
  <c r="F19" i="1" s="1"/>
  <c r="G19" s="1"/>
  <c r="H19" s="1"/>
  <c r="AD27" l="1"/>
  <c r="AE27" s="1"/>
  <c r="AD24"/>
  <c r="AE24" s="1"/>
  <c r="AD28"/>
  <c r="AE28" s="1"/>
  <c r="P19"/>
  <c r="T19"/>
  <c r="X19"/>
  <c r="AB19"/>
  <c r="R19"/>
  <c r="W19"/>
  <c r="N19"/>
  <c r="S19"/>
  <c r="Y19"/>
  <c r="O19"/>
  <c r="U19"/>
  <c r="Z19"/>
  <c r="Q19"/>
  <c r="V19"/>
  <c r="AA19"/>
  <c r="AD26"/>
  <c r="AE26" s="1"/>
  <c r="AD29"/>
  <c r="AE29" s="1"/>
  <c r="I15"/>
  <c r="I14"/>
  <c r="AD19" l="1"/>
  <c r="AE19" s="1"/>
  <c r="G16"/>
  <c r="H16" s="1"/>
  <c r="G17"/>
  <c r="H17" s="1"/>
  <c r="G23"/>
  <c r="Y16" l="1"/>
  <c r="Z16"/>
  <c r="AA16"/>
  <c r="W16"/>
  <c r="AB16"/>
  <c r="X16"/>
  <c r="AA17"/>
  <c r="Z17"/>
  <c r="AD17" s="1"/>
  <c r="AE17" s="1"/>
  <c r="AB17"/>
  <c r="K18"/>
  <c r="F21" i="2"/>
  <c r="F20"/>
  <c r="AD16" i="1" l="1"/>
  <c r="AE16" s="1"/>
  <c r="E5" i="5"/>
  <c r="B7"/>
  <c r="E4"/>
  <c r="E7" s="1"/>
  <c r="H8" i="2" l="1"/>
  <c r="H9"/>
  <c r="H6" l="1"/>
  <c r="H7"/>
  <c r="H5"/>
  <c r="C15" i="1" l="1"/>
  <c r="H65" i="2" l="1"/>
  <c r="H18" l="1"/>
  <c r="H20"/>
  <c r="H21"/>
  <c r="H19"/>
  <c r="H56" l="1"/>
  <c r="C14" i="1"/>
  <c r="H17" i="2"/>
  <c r="H16"/>
  <c r="H22" l="1"/>
  <c r="F15" i="1" s="1"/>
  <c r="G15" s="1"/>
  <c r="H15" s="1"/>
  <c r="E23"/>
  <c r="H23" s="1"/>
  <c r="Y23" l="1"/>
  <c r="U23"/>
  <c r="Q23"/>
  <c r="AB23"/>
  <c r="X23"/>
  <c r="T23"/>
  <c r="P23"/>
  <c r="V23"/>
  <c r="N23"/>
  <c r="AA23"/>
  <c r="S23"/>
  <c r="Z23"/>
  <c r="R23"/>
  <c r="W23"/>
  <c r="O23"/>
  <c r="AA15"/>
  <c r="Y15"/>
  <c r="Z15"/>
  <c r="X15"/>
  <c r="W15"/>
  <c r="AB15"/>
  <c r="K24" i="3"/>
  <c r="H64" i="2"/>
  <c r="AD15" i="1" l="1"/>
  <c r="AE15" s="1"/>
  <c r="AD23"/>
  <c r="AE23" s="1"/>
  <c r="H66" i="2"/>
  <c r="F30" i="1" s="1"/>
  <c r="G30" s="1"/>
  <c r="H30" s="1"/>
  <c r="C22"/>
  <c r="H28" i="2"/>
  <c r="H4"/>
  <c r="C21" i="1"/>
  <c r="H47" i="2"/>
  <c r="H48"/>
  <c r="H49"/>
  <c r="H50"/>
  <c r="H46"/>
  <c r="C20" i="1"/>
  <c r="H41" i="2"/>
  <c r="H40"/>
  <c r="Z30" i="1" l="1"/>
  <c r="V30"/>
  <c r="R30"/>
  <c r="N30"/>
  <c r="Y30"/>
  <c r="U30"/>
  <c r="Q30"/>
  <c r="AB30"/>
  <c r="X30"/>
  <c r="T30"/>
  <c r="P30"/>
  <c r="AA30"/>
  <c r="W30"/>
  <c r="S30"/>
  <c r="O30"/>
  <c r="H25"/>
  <c r="H42" i="2"/>
  <c r="F20" i="1" s="1"/>
  <c r="G20" s="1"/>
  <c r="H20" s="1"/>
  <c r="H51" i="2"/>
  <c r="F21" i="1" s="1"/>
  <c r="G21" s="1"/>
  <c r="H21" s="1"/>
  <c r="N21" l="1"/>
  <c r="R21"/>
  <c r="V21"/>
  <c r="Z21"/>
  <c r="O21"/>
  <c r="T21"/>
  <c r="Y21"/>
  <c r="P21"/>
  <c r="U21"/>
  <c r="AA21"/>
  <c r="Q21"/>
  <c r="W21"/>
  <c r="AB21"/>
  <c r="S21"/>
  <c r="X21"/>
  <c r="AD30"/>
  <c r="AE30" s="1"/>
  <c r="Q20"/>
  <c r="U20"/>
  <c r="Y20"/>
  <c r="N20"/>
  <c r="S20"/>
  <c r="X20"/>
  <c r="O20"/>
  <c r="T20"/>
  <c r="Z20"/>
  <c r="P20"/>
  <c r="V20"/>
  <c r="AA20"/>
  <c r="R20"/>
  <c r="W20"/>
  <c r="AB20"/>
  <c r="H58" i="2"/>
  <c r="H57"/>
  <c r="H55"/>
  <c r="AD20" i="1" l="1"/>
  <c r="AE20" s="1"/>
  <c r="AD21"/>
  <c r="AE21" s="1"/>
  <c r="H59" i="2"/>
  <c r="F22" i="1" s="1"/>
  <c r="G22" s="1"/>
  <c r="H22" s="1"/>
  <c r="AB22" l="1"/>
  <c r="X22"/>
  <c r="W22"/>
  <c r="AA22"/>
  <c r="Z22"/>
  <c r="Y22"/>
  <c r="I12" i="3"/>
  <c r="B26"/>
  <c r="B27"/>
  <c r="B28"/>
  <c r="B29"/>
  <c r="B30"/>
  <c r="B31"/>
  <c r="B32"/>
  <c r="I33"/>
  <c r="B34" s="1"/>
  <c r="H3" i="2"/>
  <c r="H27"/>
  <c r="C18" i="1"/>
  <c r="AD22" l="1"/>
  <c r="AE22" s="1"/>
  <c r="H10" i="2"/>
  <c r="F14" i="1" s="1"/>
  <c r="H29" i="2"/>
  <c r="F18" i="1" s="1"/>
  <c r="G18" s="1"/>
  <c r="H18" s="1"/>
  <c r="AB18" l="1"/>
  <c r="W18"/>
  <c r="Q18"/>
  <c r="Q31" s="1"/>
  <c r="U18"/>
  <c r="U31" s="1"/>
  <c r="Z18"/>
  <c r="O18"/>
  <c r="O31" s="1"/>
  <c r="T18"/>
  <c r="T31" s="1"/>
  <c r="X18"/>
  <c r="P18"/>
  <c r="P31" s="1"/>
  <c r="N18"/>
  <c r="Y18"/>
  <c r="R18"/>
  <c r="R31" s="1"/>
  <c r="AA18"/>
  <c r="V18"/>
  <c r="V31" s="1"/>
  <c r="S18"/>
  <c r="S31" s="1"/>
  <c r="G14"/>
  <c r="H14" s="1"/>
  <c r="H13" l="1"/>
  <c r="H31" s="1"/>
  <c r="R33" s="1"/>
  <c r="Z14"/>
  <c r="Z31" s="1"/>
  <c r="X14"/>
  <c r="X31" s="1"/>
  <c r="AB14"/>
  <c r="AB31" s="1"/>
  <c r="W14"/>
  <c r="AA14"/>
  <c r="AA31" s="1"/>
  <c r="Y14"/>
  <c r="Y31" s="1"/>
  <c r="N31"/>
  <c r="AD18"/>
  <c r="AE18" s="1"/>
  <c r="O33" l="1"/>
  <c r="S33"/>
  <c r="AB33"/>
  <c r="P33"/>
  <c r="Q33"/>
  <c r="V33"/>
  <c r="N33"/>
  <c r="AA33"/>
  <c r="Y33"/>
  <c r="X33"/>
  <c r="T33"/>
  <c r="Z33"/>
  <c r="U33"/>
  <c r="W31"/>
  <c r="W33" s="1"/>
  <c r="AD14"/>
  <c r="AE14" s="1"/>
</calcChain>
</file>

<file path=xl/sharedStrings.xml><?xml version="1.0" encoding="utf-8"?>
<sst xmlns="http://schemas.openxmlformats.org/spreadsheetml/2006/main" count="362" uniqueCount="188">
  <si>
    <t>PLANILHA ORÇAMENTÁRIA DE CUSTOS</t>
  </si>
  <si>
    <t>CONTRATANTE: PREFEITURA MUNICIPAL DE LAGOA SANTA</t>
  </si>
  <si>
    <t>FOLHA Nº: 01</t>
  </si>
  <si>
    <t xml:space="preserve">FORMA DE EXECUÇÃO: </t>
  </si>
  <si>
    <t>(    ) DIRETA</t>
  </si>
  <si>
    <t>( x  )INDIRETA</t>
  </si>
  <si>
    <t>BDI</t>
  </si>
  <si>
    <t>PRAZO DE EXECUÇÃO: 12 MESES</t>
  </si>
  <si>
    <t>ITEM</t>
  </si>
  <si>
    <t>CÓDIGO</t>
  </si>
  <si>
    <t>DESCRIÇÃO</t>
  </si>
  <si>
    <t>UNIDADE</t>
  </si>
  <si>
    <t>QUANTIDADE</t>
  </si>
  <si>
    <t>PREÇO UNITÁRIO S/ BDI</t>
  </si>
  <si>
    <t>PREÇO UNITÁRIO C/ BDI</t>
  </si>
  <si>
    <t>PREÇO TOTAL</t>
  </si>
  <si>
    <t>1</t>
  </si>
  <si>
    <t>1.1</t>
  </si>
  <si>
    <t xml:space="preserve">M2 </t>
  </si>
  <si>
    <t>1.2</t>
  </si>
  <si>
    <t>M</t>
  </si>
  <si>
    <t>1.3</t>
  </si>
  <si>
    <t>1.4</t>
  </si>
  <si>
    <t>1.5</t>
  </si>
  <si>
    <t>1.6</t>
  </si>
  <si>
    <t>1.7</t>
  </si>
  <si>
    <t>M2</t>
  </si>
  <si>
    <t>M²</t>
  </si>
  <si>
    <t>TOTAL GERAL DA OBRA</t>
  </si>
  <si>
    <t>CLASSE/TIPO</t>
  </si>
  <si>
    <t>CÓDIGOS</t>
  </si>
  <si>
    <t>COEFICIENTE</t>
  </si>
  <si>
    <t>PREÇO UNITÁRIO</t>
  </si>
  <si>
    <t>PINTURA ESMALTE EM TUBO GALVANIZADO, DUAS(2) DEMÃOS, INCLUSIVE UMA (1) DEMÃO DE FUNDO ANTICORROSIVO</t>
  </si>
  <si>
    <t>TOTAL</t>
  </si>
  <si>
    <t>Acórdão 2622/2013</t>
  </si>
  <si>
    <t>CONTRATO</t>
  </si>
  <si>
    <t>Proponente</t>
  </si>
  <si>
    <t>PREFEITURA MUNICIPAL DE LAGOA SANTA</t>
  </si>
  <si>
    <t>Empreendimento ( Nome/Apelido)</t>
  </si>
  <si>
    <t>Município</t>
  </si>
  <si>
    <t>UF</t>
  </si>
  <si>
    <t>LAGOA SANTA</t>
  </si>
  <si>
    <t>Parâmetros para cálculo do BDI</t>
  </si>
  <si>
    <t>Itens Admissíveis</t>
  </si>
  <si>
    <t>Intervalos admissíveis sem justificativa</t>
  </si>
  <si>
    <t>Índices adotados</t>
  </si>
  <si>
    <t>Administração Central (AC)</t>
  </si>
  <si>
    <t xml:space="preserve">De </t>
  </si>
  <si>
    <t>até</t>
  </si>
  <si>
    <t>Seguro e Garantia (S+G)</t>
  </si>
  <si>
    <t>Risco (R)</t>
  </si>
  <si>
    <t>Despesas financeiras (DF)</t>
  </si>
  <si>
    <t>Lucro (L)</t>
  </si>
  <si>
    <t>Tributos (T)</t>
  </si>
  <si>
    <t xml:space="preserve">Tributos (T) </t>
  </si>
  <si>
    <t>INSS desoneração (E)</t>
  </si>
  <si>
    <t>ou</t>
  </si>
  <si>
    <t>Controle</t>
  </si>
  <si>
    <t>BDI ADMISSÍVEL</t>
  </si>
  <si>
    <t>BDI NÃO ADMISSÍVEL</t>
  </si>
  <si>
    <t>BDI CALCULADO ----&gt;</t>
  </si>
  <si>
    <t>BDI = [(1+AC+S+R+G)*(1+DF)*(1+L)/(1-(T+E))-1]</t>
  </si>
  <si>
    <t>TRIBUTOS PRATICADOS NO MUNICÍPIO</t>
  </si>
  <si>
    <t>PIS/COFINS</t>
  </si>
  <si>
    <t>Nos percentuais referentes a tributos deverá ser considerado para efeito de calculo o ISS do município ou correspondente na sua inserção no Simples Nacional;</t>
  </si>
  <si>
    <t>CALCULO DO BDI</t>
  </si>
  <si>
    <t>SERVIÇOS DE SERRALHERIA</t>
  </si>
  <si>
    <t>H</t>
  </si>
  <si>
    <t>MERCADO</t>
  </si>
  <si>
    <t>CORRIMÃO SIMPLES, DIÂMETRO EXTERNO = 1 1/2", EM AÇO GALVANIZADO. AF_04/2019_P</t>
  </si>
  <si>
    <t>ARGAMASSA, TRAÇO 1:3 ( CIMENTO E AREIA), PREPARO MECÂNICO</t>
  </si>
  <si>
    <t>PEDREIRO COM ENCARGOS COMPLEMENTARES</t>
  </si>
  <si>
    <t>SERVENTE COM ENCARGOS COMPLEMENTARES</t>
  </si>
  <si>
    <t>M³</t>
  </si>
  <si>
    <t>CORRIMÃO SIMPLES, DIÂMETRO EXTERNO = 1 1/2", EM AÇO GALVANIZADO - INCLUSIVE PINTURA ESMALTE (DUAS DEMÃOS) E FUNDO  ANTIOXIDANTE (UMA DEMÃO)- FIXADO EM PISO OU ALVENARIA.</t>
  </si>
  <si>
    <t>CORRIMÃO DUPLO EM TUBO GALVANIZADO DIN 2440, D = 1 1/2" - INCLUSIVE PINTURA ESMALTE (DUAS DEMÃOS) E FUNDO  ANTIOXIDANTE (UMA DEMÃO)- FIXADO EM PISO OU ALVENARIA.</t>
  </si>
  <si>
    <t>1.8</t>
  </si>
  <si>
    <t>1.9</t>
  </si>
  <si>
    <t>PORTÃO DE FERRO PADRÃO, EM CHAPA (TIPO LAMBRI), COLOCADO COM CADEADO</t>
  </si>
  <si>
    <t>ED-50367</t>
  </si>
  <si>
    <t>ED-48302</t>
  </si>
  <si>
    <t>ED-50381</t>
  </si>
  <si>
    <t>ED-50937</t>
  </si>
  <si>
    <t>PORTÃO DE FERRO PADRÃO, EM CHAPA (TIPO LAMBRI), 
COLOCADO COM CADEADO</t>
  </si>
  <si>
    <t>ED-50982</t>
  </si>
  <si>
    <t>380,56</t>
  </si>
  <si>
    <t>DATA: Outubro/2022</t>
  </si>
  <si>
    <t>ED-50496</t>
  </si>
  <si>
    <t>ED-50495</t>
  </si>
  <si>
    <t>SERRALHEIRO COM ENCARGOS COMPLEMENTARES</t>
  </si>
  <si>
    <t>UNID</t>
  </si>
  <si>
    <t>SERRALHERIA EM GERAL</t>
  </si>
  <si>
    <t>LOCAL:  DIVERSOS LOCAIS NO MUNICÍPIO DE LAGOA SANTA / MG</t>
  </si>
  <si>
    <t>1.10</t>
  </si>
  <si>
    <t>1.11</t>
  </si>
  <si>
    <t xml:space="preserve">ISS </t>
  </si>
  <si>
    <t>PINTURA ESMALTE SINTÉTICO EM SUPERFÍCIES GALVANIZADAS, DUAS (2) DEMÃOS, INCLUSIVE UMA (1) DEMÃO DE FUNDO ANTICORROSIVO</t>
  </si>
  <si>
    <t>TELA DE ARAME GALVANIZADA QUADRANGULAR / LOSANGULAR, FIO 2,77 MM (12 BWG), MALHA 5 X 5 CM, H = 2 M</t>
  </si>
  <si>
    <t>ALAMBRADO PARA QUADRA POLIESPORTIVA, ESTRUTURADO POR TUBOS DE ACO GALVANIZADO, (MONTANTES COM DIAMETRO 2", TRAVESSAS E ESCORAS COM DIÂMETRO  1 ¼), COM TELA DE ARAME GALVANIZADO, FIO 12 BWG E MALHA QUADRADA 5X5C  M (EXCETO MURETA). AF_03/2021</t>
  </si>
  <si>
    <t>SINAPI</t>
  </si>
  <si>
    <t>SETOP</t>
  </si>
  <si>
    <t>ED-48434</t>
  </si>
  <si>
    <t>REMOÇÃO DE ALAMBRADO METÁLICO, COM
REAPROVEITAMENTO, INCLUSIVE AFASTAMENTO</t>
  </si>
  <si>
    <t>13.40.83</t>
  </si>
  <si>
    <t>GUARDA CORPO MOD. “TUBOS VERTICAIS”, COM MONTANTES D=2”, FIXAÇÃO A CADA 144 CM, TUBOS VERTICAIS INTERMEDIÁRIOS D= 1 1/4", CORRIMÃO DUPLO, TUBO INDUSTRIAL CHAPA 16 - 1,50 MM (NBR 6591)</t>
  </si>
  <si>
    <t xml:space="preserve">ALAMBRADO EM TUBO GALVANIZ. DIN-2440 D=2",TELA #2" E FIO 12, INCLUSIVE PINTURA ESMALTE (DUAS DEMÃOS) E FUNDO ANTIOXIDANTE (UMA DEMÃO) </t>
  </si>
  <si>
    <t>TELA DE ARAME GALVANIZADA QUADRANGULAR / LOSANGULAR, FIO 2,77 MM (12 BWG), MALHA 5 X 5 CM, H = 2 M - (FORNECIMENTO E INSTALAÇÃO)</t>
  </si>
  <si>
    <t>00007158</t>
  </si>
  <si>
    <t>88315</t>
  </si>
  <si>
    <t>22,24</t>
  </si>
  <si>
    <t xml:space="preserve">88316 </t>
  </si>
  <si>
    <t>16,21</t>
  </si>
  <si>
    <t xml:space="preserve">SERVENTE COM ENCARGOS COMPLEMENTARES </t>
  </si>
  <si>
    <t xml:space="preserve">43130 </t>
  </si>
  <si>
    <t>26,90</t>
  </si>
  <si>
    <t>ARAME GALVANIZADO 12 BWG, D = 2,76 MM (0,048 KG/M) OU 14 BWG, D = 2,11 MM (0,026 KG/M)</t>
  </si>
  <si>
    <t>SUDECAP</t>
  </si>
  <si>
    <t>TELA DE ARAME GALVANIZADA REVESTIDA EM PVC, QUADRANGULAR / LOSANGULAR, FIO 2,77 MM (12 BWG), BITOLA FINAL = *3,8* MM, MALHA 7,5 X 7,5 CM, H = 2 M</t>
  </si>
  <si>
    <t>COMPOSIÇÃO PMLS  001</t>
  </si>
  <si>
    <t>COMPOSIÇÃO PMLS  002</t>
  </si>
  <si>
    <t>COMPOSIÇÃO PMLS  003</t>
  </si>
  <si>
    <t>COMPOSIÇÃO PMLS  004</t>
  </si>
  <si>
    <t>COMPOSIÇÃO PMLS  005</t>
  </si>
  <si>
    <t>COMPOSIÇÃO PMLS  006</t>
  </si>
  <si>
    <t>COMPOSIÇÃO PMLS  007</t>
  </si>
  <si>
    <t>CHAPISCO APLICADO EM ALVENARIA (SEM PRESENÇA DE VÃOS) E ESTRUTURAS DE CONCRETO DE FACHADA, COM COLHER DE PEDREIRO. ARGAMASSA TRAÇO 1:3 COM PREPARO MANUAL. AF_06/2014</t>
  </si>
  <si>
    <t>ED-50761</t>
  </si>
  <si>
    <t>REBOCO COM ARGAMASSA, TRAÇO 1:2:8 (CIMENTO, CAL E AREIA), ESP. 20MM, APLICAÇÃO MANUAL, PREPARO MECÂNICO</t>
  </si>
  <si>
    <t>41,00</t>
  </si>
  <si>
    <t>ALAMBRADO EM MOURÕES DE CONCRETO, COM TELA DE ARAME GALVANIZADO (INCLUSIVE MURETA EM CONCRETO (RETIRADO A TELA FIO 14)</t>
  </si>
  <si>
    <t>ALAMBRADO EM MOURÕES DE CONCRETO, COM TELA DE ARAME GALVANIZADO FIO 2,77 MM 12 BWG (INCLUSIVE MURETA EM CONCRETO E ALVENARIA). AF_05/2018</t>
  </si>
  <si>
    <t>ED-51107</t>
  </si>
  <si>
    <t>ESCAVAÇÃO MANUAL DE VALA COM PROFUNDIDADE MENOR OU IGUAL A 1,5M</t>
  </si>
  <si>
    <t>CONCRETO FCK = 15MPA, TRAÇO 1:3,4:3,5 (EM MASSA SECA DE CIMENTO/ AREIA MÉDIA/ BRITA 1) - PREPARO MECÂNICO COM BETONEIRA 400 L. AF_05/2021</t>
  </si>
  <si>
    <t xml:space="preserve">SERRALHEIRO COM ENCARGOS COMPLEMENTARES </t>
  </si>
  <si>
    <t>REGIÃO/MÊS DE REFERÊNCIA: SINAPI AGOSTO/2022, SUDECAP JUN/2022, SETOP JUNHO/2022</t>
  </si>
  <si>
    <t>Mercado 3: GUARD RAIL - FORNECIMENTO</t>
  </si>
  <si>
    <t>Empresa</t>
  </si>
  <si>
    <t>Valor unitário (R$)</t>
  </si>
  <si>
    <t>Quantidade (m)</t>
  </si>
  <si>
    <t>Unid.</t>
  </si>
  <si>
    <t>Valor global</t>
  </si>
  <si>
    <t xml:space="preserve">TRANSIT </t>
  </si>
  <si>
    <t>metro</t>
  </si>
  <si>
    <t>SINAL SERV</t>
  </si>
  <si>
    <t>MEDIA</t>
  </si>
  <si>
    <t>ED-50044</t>
  </si>
  <si>
    <t xml:space="preserve">FORNECIMENTO E ASSENTAMENTO DE TUBO DE AÇO GALVANIZADO COM COSTURA , INCLUSIVE CONEXÕES E
SUPORTES, D = 1 1/2" - PARA PERFURAÇÃO </t>
  </si>
  <si>
    <t>ALVENARIA DE VEDAÇÃO COM BLOCO DE CONCRETO, ESP. 14CM, PARA REVESTIMENTO, INCLUSIVE ARGAMASSA PARA ASSENTAMENTO</t>
  </si>
  <si>
    <t>CERCA COM MOURÕES DE MADEIRA ROLIÇA, DIÂMETRO 11 CM, ESPAÇAMENTO DE 2,5 M, ALTURA LIVRE DE 1,7 M, CRAVADOS 0,5 M, COM 5 FIOS DE ARAME DE AÇO OVALADO 15X17 - FORNECIMENTO E INSTALAÇÃO - (EUCALIPTO TRATADO)</t>
  </si>
  <si>
    <t xml:space="preserve">CORRIMÃO DUPLO EM TUBO GALVANIZADO DIN 2440, D = 1 1/2" </t>
  </si>
  <si>
    <t>ED-50973</t>
  </si>
  <si>
    <t>PORTA COMPLETA, ESTRUTURA E MARCO EM CHAPA DOBRADA - 80 X 210 CM</t>
  </si>
  <si>
    <t>ED-7576</t>
  </si>
  <si>
    <t xml:space="preserve">FORNECIMENTO E ASSENTAMENTO DE PORTA EM ALUMÍNIO, TIPO VENEZIANA, DE ABRIR, ACABAMENTO ANODIZADO NATURAL,  INCLUSIVE FECHADURA E MARCO </t>
  </si>
  <si>
    <t>DIORGENES DE SOUZA BARBOSA</t>
  </si>
  <si>
    <t>DIRETOR DE OBRAS</t>
  </si>
  <si>
    <t>Lagoa Santa, 31 outubro de 2022.</t>
  </si>
  <si>
    <t>FORNECIMENTO E IMPLANTAÇÃO DE DEFENSA METALICA DUPLA ONDA CONFORME MEMORIAL DESCRITIVO.</t>
  </si>
  <si>
    <t>VERIFICAR SE COLOCO OUTRO TUBO</t>
  </si>
  <si>
    <t>ISS desoneração (E)</t>
  </si>
  <si>
    <t>ORÇAMENTOS DE MERCADO</t>
  </si>
  <si>
    <t>GUARDA CORPO MOD. “TUBOS VERTICAIS”, COM MONTANTES D=2”, TUBOS VERTICAIS INTERMEDIÁRIOS D= 1 1/4" E CORRIMÃO DUPLO, INCLUSIVE PINTURA ESMALTE (DUAS DEMÃOS) E FUNDO  ANTIOXIDANTE (UMA DEMÃO)</t>
  </si>
  <si>
    <t>saude</t>
  </si>
  <si>
    <t>COMPOSIÇÃO PMLS  008</t>
  </si>
  <si>
    <t>13.40.82</t>
  </si>
  <si>
    <t>GUARDA CORPO MOD. “TUBOS VERTICAIS”, COM MONTANTES D=2”, FIXAÇÃO A CADA 144 CM, TUBOS VERTICAIS INTERMEDIÁRIOS D= 1 1/4", TUBO INDUSTRIAL CHAPA 16 - 1,50 MM (NBR 6591)</t>
  </si>
  <si>
    <t>ED-50977</t>
  </si>
  <si>
    <t>PORTA DE SANITÁRIO COMPLETA, COM BATENTES DE FERRO, ESTRUTURA EM METALON 20 X 30 MM, FOLHA EM CHAPA GALVANIZADA Nº. 18, TRANQUETA E DOBRADIÇAS - 80 X 150 CM</t>
  </si>
  <si>
    <t>2.1</t>
  </si>
  <si>
    <t>2.0</t>
  </si>
  <si>
    <t>2.2</t>
  </si>
  <si>
    <t>2.3</t>
  </si>
  <si>
    <t>2.4</t>
  </si>
  <si>
    <t>FORNECIMENTO E INSTALAÇÕES DE PORTAS</t>
  </si>
  <si>
    <t>1.0</t>
  </si>
  <si>
    <t>ED-50976</t>
  </si>
  <si>
    <t>PORTA DE SANITÁRIO COMPLETA, COM BATENTES DE FERRO,
ESTRUTURA EM METALON 20 X 30 MM, FOLHA EM CHAPA
GALVANIZADA Nº. 18, TRANQUETA E DOBRADIÇAS - 60 X 150 CM</t>
  </si>
  <si>
    <t>PORTÃO DE FERRO PADRÃO, EM CHAPA (TIPO LAMBRI)</t>
  </si>
  <si>
    <t>2.5</t>
  </si>
  <si>
    <t>ALAMBRADO, TELAS, CONTENÇÕES</t>
  </si>
  <si>
    <t>Educação</t>
  </si>
  <si>
    <t>SDU</t>
  </si>
  <si>
    <t>ED-48192</t>
  </si>
  <si>
    <t>KG</t>
  </si>
  <si>
    <t>GUARDA-CORPO EM TUBO GALVANIZADO D = 2", COM SUBDIVISÕES EM TUBO DE AÇO D = 1 1/4", INCLUSIVE PINTURA ESMALTE (DUAS DEMÃOS) E FUNDO  ANTIOXIDANTE (UMA DEMÃO)</t>
  </si>
  <si>
    <t>OBS: Sem identificação do licitante</t>
  </si>
</sst>
</file>

<file path=xl/styles.xml><?xml version="1.0" encoding="utf-8"?>
<styleSheet xmlns="http://schemas.openxmlformats.org/spreadsheetml/2006/main">
  <numFmts count="1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."/>
    <numFmt numFmtId="165" formatCode="_(&quot;R$ &quot;* #,##0.00_);_(&quot;R$ &quot;* \(#,##0.00\);_(&quot;R$ &quot;* \-??_);_(@_)"/>
    <numFmt numFmtId="166" formatCode="_(&quot;R$&quot;* #,##0.00_);_(&quot;R$&quot;* \(#,##0.00\);_(&quot;R$&quot;* \-??_);_(@_)"/>
    <numFmt numFmtId="167" formatCode="_-&quot;R$ &quot;* #,##0.00_-;&quot;-R$ &quot;* #,##0.00_-;_-&quot;R$ &quot;* \-??_-;_-@_-"/>
    <numFmt numFmtId="168" formatCode="_(* #,##0.00_);_(* \(#,##0.00\);_(* \-??_);_(@_)"/>
    <numFmt numFmtId="169" formatCode="_-* #,##0.00_-;\-* #,##0.00_-;_-* \-??_-;_-@_-"/>
    <numFmt numFmtId="170" formatCode="d/m/yyyy"/>
    <numFmt numFmtId="171" formatCode="_-* #,##0.00000_-;\-* #,##0.00000_-;_-* \-??_-;_-@_-"/>
    <numFmt numFmtId="172" formatCode="_-[$R$-416]\ * #,##0.00_-;\-[$R$-416]\ * #,##0.00_-;_-[$R$-416]\ * \-??_-;_-@_-"/>
    <numFmt numFmtId="173" formatCode="_(* #,##0.00_);_(* \(#,##0.00\);_(* &quot;-&quot;??_);_(@_)"/>
    <numFmt numFmtId="174" formatCode="#,##0.000000"/>
    <numFmt numFmtId="175" formatCode="&quot;R$&quot;#,##0.00"/>
    <numFmt numFmtId="176" formatCode="&quot;R$&quot;\ #,##0.00"/>
    <numFmt numFmtId="177" formatCode="0.0000"/>
    <numFmt numFmtId="178" formatCode="_-* #,##0.00000_-;\-* #,##0.00000_-;_-* &quot;-&quot;??_-;_-@_-"/>
  </numFmts>
  <fonts count="5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9"/>
      <color indexed="10"/>
      <name val="Geneva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16"/>
      <name val="Courier New"/>
      <family val="3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9"/>
      <name val="Calibri"/>
      <family val="2"/>
      <charset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"/>
      <color indexed="18"/>
      <name val="Courier New"/>
      <family val="3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"/>
      <color indexed="16"/>
      <name val="Courier New"/>
      <family val="3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sz val="10"/>
      <color indexed="8"/>
      <name val="Arial"/>
      <family val="2"/>
      <charset val="1"/>
    </font>
    <font>
      <b/>
      <sz val="14"/>
      <color indexed="9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1"/>
      <name val="Calibri"/>
      <family val="2"/>
      <charset val="1"/>
    </font>
    <font>
      <b/>
      <sz val="11"/>
      <color indexed="8"/>
      <name val="Calibri"/>
      <family val="2"/>
      <charset val="1"/>
    </font>
    <font>
      <b/>
      <sz val="12"/>
      <color indexed="8"/>
      <name val="Calibri"/>
      <family val="2"/>
      <charset val="1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  <charset val="1"/>
    </font>
    <font>
      <b/>
      <sz val="14"/>
      <name val="Arial"/>
      <family val="2"/>
    </font>
    <font>
      <b/>
      <sz val="9"/>
      <color indexed="9"/>
      <name val="Arial"/>
      <family val="2"/>
    </font>
    <font>
      <sz val="10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b/>
      <sz val="8"/>
      <color indexed="8"/>
      <name val="Arial"/>
      <family val="2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  <font>
      <sz val="8"/>
      <color indexed="8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49"/>
      </patternFill>
    </fill>
    <fill>
      <patternFill patternType="solid">
        <fgColor indexed="9"/>
        <bgColor indexed="26"/>
      </patternFill>
    </fill>
    <fill>
      <patternFill patternType="solid">
        <fgColor indexed="12"/>
        <bgColor indexed="3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49"/>
      </patternFill>
    </fill>
  </fills>
  <borders count="10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</borders>
  <cellStyleXfs count="29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8" fillId="0" borderId="0"/>
    <xf numFmtId="0" fontId="8" fillId="0" borderId="0"/>
    <xf numFmtId="0" fontId="8" fillId="0" borderId="0"/>
    <xf numFmtId="0" fontId="9" fillId="21" borderId="2" applyNumberFormat="0" applyAlignment="0" applyProtection="0"/>
    <xf numFmtId="0" fontId="9" fillId="21" borderId="2" applyNumberFormat="0" applyAlignment="0" applyProtection="0"/>
    <xf numFmtId="0" fontId="9" fillId="21" borderId="2" applyNumberFormat="0" applyAlignment="0" applyProtection="0"/>
    <xf numFmtId="0" fontId="9" fillId="21" borderId="2" applyNumberFormat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9" fillId="21" borderId="2" applyNumberFormat="0" applyAlignment="0" applyProtection="0"/>
    <xf numFmtId="164" fontId="11" fillId="0" borderId="0">
      <protection locked="0"/>
    </xf>
    <xf numFmtId="0" fontId="2" fillId="0" borderId="0" applyNumberFormat="0" applyFont="0" applyFill="0" applyBorder="0" applyAlignment="0" applyProtection="0"/>
    <xf numFmtId="0" fontId="12" fillId="0" borderId="0" applyNumberFormat="0" applyFill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19" borderId="0" applyBorder="0" applyProtection="0"/>
    <xf numFmtId="164" fontId="11" fillId="0" borderId="0">
      <protection locked="0"/>
    </xf>
    <xf numFmtId="0" fontId="6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13" fillId="7" borderId="1" applyNumberFormat="0" applyAlignment="0" applyProtection="0"/>
    <xf numFmtId="0" fontId="10" fillId="0" borderId="3" applyNumberFormat="0" applyFill="0" applyAlignment="0" applyProtection="0"/>
    <xf numFmtId="165" fontId="12" fillId="0" borderId="0" applyFill="0" applyBorder="0" applyAlignment="0" applyProtection="0"/>
    <xf numFmtId="166" fontId="12" fillId="0" borderId="0" applyFill="0" applyBorder="0" applyAlignment="0" applyProtection="0"/>
    <xf numFmtId="167" fontId="2" fillId="0" borderId="0" applyFill="0" applyBorder="0" applyAlignment="0" applyProtection="0"/>
    <xf numFmtId="166" fontId="12" fillId="0" borderId="0" applyFill="0" applyBorder="0" applyAlignment="0" applyProtection="0"/>
    <xf numFmtId="165" fontId="12" fillId="0" borderId="0" applyFill="0" applyBorder="0" applyAlignment="0" applyProtection="0"/>
    <xf numFmtId="166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6" fontId="12" fillId="0" borderId="0" applyFill="0" applyBorder="0" applyAlignment="0" applyProtection="0"/>
    <xf numFmtId="166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2" fillId="23" borderId="7" applyNumberFormat="0" applyAlignment="0" applyProtection="0"/>
    <xf numFmtId="0" fontId="12" fillId="23" borderId="7" applyNumberFormat="0" applyAlignment="0" applyProtection="0"/>
    <xf numFmtId="0" fontId="12" fillId="23" borderId="7" applyNumberFormat="0" applyAlignment="0" applyProtection="0"/>
    <xf numFmtId="0" fontId="12" fillId="23" borderId="7" applyNumberFormat="0" applyAlignment="0" applyProtection="0"/>
    <xf numFmtId="0" fontId="12" fillId="23" borderId="7" applyNumberFormat="0" applyAlignment="0" applyProtection="0"/>
    <xf numFmtId="0" fontId="19" fillId="20" borderId="8" applyNumberFormat="0" applyAlignment="0" applyProtection="0"/>
    <xf numFmtId="164" fontId="11" fillId="0" borderId="0">
      <protection locked="0"/>
    </xf>
    <xf numFmtId="164" fontId="11" fillId="0" borderId="0">
      <protection locked="0"/>
    </xf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0" fontId="19" fillId="20" borderId="8" applyNumberFormat="0" applyAlignment="0" applyProtection="0"/>
    <xf numFmtId="0" fontId="19" fillId="20" borderId="8" applyNumberFormat="0" applyAlignment="0" applyProtection="0"/>
    <xf numFmtId="0" fontId="19" fillId="20" borderId="8" applyNumberFormat="0" applyAlignment="0" applyProtection="0"/>
    <xf numFmtId="0" fontId="19" fillId="20" borderId="8" applyNumberFormat="0" applyAlignment="0" applyProtection="0"/>
    <xf numFmtId="164" fontId="20" fillId="0" borderId="0">
      <protection locked="0"/>
    </xf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24" fillId="0" borderId="0">
      <protection locked="0"/>
    </xf>
    <xf numFmtId="164" fontId="24" fillId="0" borderId="0">
      <protection locked="0"/>
    </xf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168" fontId="12" fillId="0" borderId="0" applyFill="0" applyBorder="0" applyAlignment="0" applyProtection="0"/>
    <xf numFmtId="169" fontId="12" fillId="0" borderId="0" applyFill="0" applyBorder="0" applyAlignment="0" applyProtection="0"/>
    <xf numFmtId="169" fontId="12" fillId="0" borderId="0" applyFill="0" applyBorder="0" applyAlignment="0" applyProtection="0"/>
    <xf numFmtId="0" fontId="21" fillId="0" borderId="0" applyNumberFormat="0" applyFill="0" applyBorder="0" applyAlignment="0" applyProtection="0"/>
    <xf numFmtId="17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57" fillId="0" borderId="0" applyFont="0" applyFill="0" applyBorder="0" applyAlignment="0" applyProtection="0"/>
  </cellStyleXfs>
  <cellXfs count="314">
    <xf numFmtId="0" fontId="2" fillId="0" borderId="0" xfId="0" applyFont="1"/>
    <xf numFmtId="0" fontId="27" fillId="0" borderId="0" xfId="145" applyNumberFormat="1" applyFont="1" applyFill="1" applyBorder="1" applyAlignment="1" applyProtection="1"/>
    <xf numFmtId="0" fontId="29" fillId="0" borderId="11" xfId="145" applyNumberFormat="1" applyFont="1" applyFill="1" applyBorder="1" applyAlignment="1" applyProtection="1">
      <alignment horizontal="center" vertical="center"/>
    </xf>
    <xf numFmtId="0" fontId="29" fillId="0" borderId="12" xfId="145" applyNumberFormat="1" applyFont="1" applyFill="1" applyBorder="1" applyAlignment="1" applyProtection="1">
      <alignment horizontal="center" vertical="center"/>
    </xf>
    <xf numFmtId="0" fontId="29" fillId="0" borderId="12" xfId="145" applyNumberFormat="1" applyFont="1" applyFill="1" applyBorder="1" applyAlignment="1" applyProtection="1">
      <alignment horizontal="center" vertical="center" wrapText="1"/>
    </xf>
    <xf numFmtId="0" fontId="29" fillId="0" borderId="13" xfId="145" applyNumberFormat="1" applyFont="1" applyFill="1" applyBorder="1" applyAlignment="1" applyProtection="1">
      <alignment horizontal="center" vertical="center" wrapText="1"/>
    </xf>
    <xf numFmtId="49" fontId="25" fillId="24" borderId="11" xfId="145" applyNumberFormat="1" applyFont="1" applyFill="1" applyBorder="1" applyAlignment="1" applyProtection="1">
      <alignment horizontal="center" vertical="center" wrapText="1"/>
    </xf>
    <xf numFmtId="0" fontId="25" fillId="24" borderId="12" xfId="174" applyFont="1" applyFill="1" applyBorder="1" applyAlignment="1" applyProtection="1">
      <alignment horizontal="center" vertical="center"/>
    </xf>
    <xf numFmtId="0" fontId="25" fillId="24" borderId="12" xfId="174" applyFont="1" applyFill="1" applyBorder="1" applyAlignment="1" applyProtection="1">
      <alignment horizontal="center" vertical="center" wrapText="1"/>
    </xf>
    <xf numFmtId="4" fontId="3" fillId="24" borderId="12" xfId="145" applyNumberFormat="1" applyFont="1" applyFill="1" applyBorder="1" applyAlignment="1" applyProtection="1">
      <alignment horizontal="right" vertical="center" wrapText="1"/>
    </xf>
    <xf numFmtId="4" fontId="25" fillId="24" borderId="13" xfId="145" applyNumberFormat="1" applyFont="1" applyFill="1" applyBorder="1" applyAlignment="1" applyProtection="1">
      <alignment horizontal="right" vertical="center" wrapText="1"/>
    </xf>
    <xf numFmtId="0" fontId="31" fillId="0" borderId="0" xfId="174" applyFont="1" applyFill="1" applyBorder="1" applyAlignment="1" applyProtection="1">
      <alignment horizontal="center" vertical="center"/>
    </xf>
    <xf numFmtId="0" fontId="31" fillId="0" borderId="0" xfId="174" applyFont="1" applyFill="1" applyBorder="1" applyAlignment="1" applyProtection="1">
      <alignment vertical="center" wrapText="1"/>
    </xf>
    <xf numFmtId="0" fontId="31" fillId="0" borderId="0" xfId="145" applyNumberFormat="1" applyFont="1" applyFill="1" applyBorder="1" applyAlignment="1" applyProtection="1">
      <alignment vertical="center" wrapText="1"/>
    </xf>
    <xf numFmtId="4" fontId="32" fillId="0" borderId="0" xfId="145" applyNumberFormat="1" applyFont="1" applyFill="1" applyBorder="1" applyAlignment="1" applyProtection="1">
      <alignment horizontal="right" vertical="center" wrapText="1"/>
    </xf>
    <xf numFmtId="4" fontId="33" fillId="0" borderId="0" xfId="145" applyNumberFormat="1" applyFont="1" applyFill="1" applyBorder="1" applyAlignment="1" applyProtection="1">
      <alignment horizontal="right" vertical="center" wrapText="1"/>
    </xf>
    <xf numFmtId="49" fontId="31" fillId="0" borderId="0" xfId="145" applyNumberFormat="1" applyFont="1" applyFill="1" applyBorder="1" applyAlignment="1" applyProtection="1">
      <alignment horizontal="center" vertical="center" wrapText="1"/>
    </xf>
    <xf numFmtId="0" fontId="34" fillId="0" borderId="14" xfId="145" applyNumberFormat="1" applyFont="1" applyFill="1" applyBorder="1" applyAlignment="1" applyProtection="1">
      <alignment horizontal="right" vertical="center" wrapText="1"/>
    </xf>
    <xf numFmtId="0" fontId="34" fillId="0" borderId="0" xfId="145" applyNumberFormat="1" applyFont="1" applyFill="1" applyBorder="1" applyAlignment="1" applyProtection="1">
      <alignment horizontal="right" vertical="center" wrapText="1"/>
    </xf>
    <xf numFmtId="4" fontId="35" fillId="0" borderId="15" xfId="145" applyNumberFormat="1" applyFont="1" applyFill="1" applyBorder="1" applyAlignment="1" applyProtection="1">
      <alignment horizontal="right" vertical="center" wrapText="1"/>
    </xf>
    <xf numFmtId="4" fontId="27" fillId="0" borderId="0" xfId="145" applyNumberFormat="1" applyFont="1" applyFill="1" applyBorder="1" applyAlignment="1" applyProtection="1"/>
    <xf numFmtId="0" fontId="27" fillId="0" borderId="14" xfId="145" applyNumberFormat="1" applyFont="1" applyFill="1" applyBorder="1" applyAlignment="1" applyProtection="1"/>
    <xf numFmtId="0" fontId="27" fillId="0" borderId="15" xfId="145" applyNumberFormat="1" applyFont="1" applyFill="1" applyBorder="1" applyAlignment="1" applyProtection="1"/>
    <xf numFmtId="0" fontId="27" fillId="0" borderId="16" xfId="145" applyNumberFormat="1" applyFont="1" applyFill="1" applyBorder="1" applyAlignment="1" applyProtection="1"/>
    <xf numFmtId="0" fontId="27" fillId="0" borderId="17" xfId="145" applyNumberFormat="1" applyFont="1" applyFill="1" applyBorder="1" applyAlignment="1" applyProtection="1"/>
    <xf numFmtId="0" fontId="27" fillId="0" borderId="18" xfId="145" applyNumberFormat="1" applyFont="1" applyFill="1" applyBorder="1" applyAlignment="1" applyProtection="1"/>
    <xf numFmtId="0" fontId="3" fillId="0" borderId="0" xfId="205"/>
    <xf numFmtId="0" fontId="3" fillId="0" borderId="14" xfId="205" applyBorder="1" applyAlignment="1">
      <alignment horizontal="center"/>
    </xf>
    <xf numFmtId="0" fontId="2" fillId="0" borderId="0" xfId="206"/>
    <xf numFmtId="0" fontId="40" fillId="20" borderId="25" xfId="206" applyFont="1" applyFill="1" applyBorder="1" applyAlignment="1" applyProtection="1">
      <alignment vertical="center"/>
    </xf>
    <xf numFmtId="0" fontId="2" fillId="25" borderId="0" xfId="206" applyFont="1" applyFill="1"/>
    <xf numFmtId="0" fontId="41" fillId="25" borderId="0" xfId="206" applyFont="1" applyFill="1"/>
    <xf numFmtId="0" fontId="2" fillId="25" borderId="0" xfId="206" applyFill="1"/>
    <xf numFmtId="0" fontId="42" fillId="4" borderId="26" xfId="206" applyFont="1" applyFill="1" applyBorder="1" applyAlignment="1" applyProtection="1">
      <alignment horizontal="left" vertical="center"/>
    </xf>
    <xf numFmtId="0" fontId="43" fillId="0" borderId="0" xfId="206" applyFont="1" applyBorder="1" applyAlignment="1" applyProtection="1">
      <alignment horizontal="left" vertical="center"/>
    </xf>
    <xf numFmtId="0" fontId="42" fillId="4" borderId="27" xfId="206" applyFont="1" applyFill="1" applyBorder="1" applyAlignment="1" applyProtection="1">
      <alignment vertical="center"/>
      <protection locked="0"/>
    </xf>
    <xf numFmtId="0" fontId="43" fillId="0" borderId="0" xfId="206" applyFont="1" applyBorder="1" applyAlignment="1" applyProtection="1">
      <alignment vertical="center"/>
    </xf>
    <xf numFmtId="0" fontId="43" fillId="4" borderId="27" xfId="206" applyFont="1" applyFill="1" applyBorder="1" applyAlignment="1" applyProtection="1">
      <alignment vertical="center"/>
      <protection locked="0"/>
    </xf>
    <xf numFmtId="0" fontId="2" fillId="0" borderId="0" xfId="206" applyBorder="1"/>
    <xf numFmtId="0" fontId="41" fillId="0" borderId="0" xfId="206" applyFont="1"/>
    <xf numFmtId="10" fontId="43" fillId="4" borderId="28" xfId="206" applyNumberFormat="1" applyFont="1" applyFill="1" applyBorder="1" applyAlignment="1" applyProtection="1">
      <alignment vertical="center"/>
    </xf>
    <xf numFmtId="0" fontId="43" fillId="4" borderId="29" xfId="206" applyFont="1" applyFill="1" applyBorder="1" applyAlignment="1" applyProtection="1">
      <alignment horizontal="center" vertical="center"/>
    </xf>
    <xf numFmtId="0" fontId="43" fillId="4" borderId="28" xfId="206" applyFont="1" applyFill="1" applyBorder="1" applyAlignment="1" applyProtection="1">
      <alignment horizontal="left" vertical="center"/>
    </xf>
    <xf numFmtId="10" fontId="43" fillId="4" borderId="30" xfId="206" applyNumberFormat="1" applyFont="1" applyFill="1" applyBorder="1" applyAlignment="1" applyProtection="1">
      <alignment vertical="center"/>
    </xf>
    <xf numFmtId="0" fontId="43" fillId="4" borderId="31" xfId="206" applyFont="1" applyFill="1" applyBorder="1" applyAlignment="1" applyProtection="1">
      <alignment horizontal="center" vertical="center"/>
    </xf>
    <xf numFmtId="0" fontId="43" fillId="4" borderId="30" xfId="206" applyFont="1" applyFill="1" applyBorder="1" applyAlignment="1" applyProtection="1">
      <alignment horizontal="left" vertical="center"/>
    </xf>
    <xf numFmtId="0" fontId="43" fillId="4" borderId="32" xfId="206" applyFont="1" applyFill="1" applyBorder="1" applyAlignment="1" applyProtection="1">
      <alignment horizontal="left" vertical="center"/>
    </xf>
    <xf numFmtId="10" fontId="43" fillId="4" borderId="33" xfId="206" applyNumberFormat="1" applyFont="1" applyFill="1" applyBorder="1" applyAlignment="1" applyProtection="1">
      <alignment vertical="center"/>
    </xf>
    <xf numFmtId="10" fontId="43" fillId="4" borderId="26" xfId="206" applyNumberFormat="1" applyFont="1" applyFill="1" applyBorder="1" applyAlignment="1" applyProtection="1">
      <alignment vertical="center"/>
    </xf>
    <xf numFmtId="0" fontId="2" fillId="4" borderId="34" xfId="206" applyFont="1" applyFill="1" applyBorder="1"/>
    <xf numFmtId="0" fontId="31" fillId="0" borderId="14" xfId="174" applyFont="1" applyFill="1" applyBorder="1" applyAlignment="1" applyProtection="1">
      <alignment horizontal="left" vertical="center"/>
    </xf>
    <xf numFmtId="0" fontId="31" fillId="0" borderId="0" xfId="174" applyFont="1" applyFill="1" applyBorder="1" applyAlignment="1" applyProtection="1">
      <alignment horizontal="left" vertical="center"/>
    </xf>
    <xf numFmtId="49" fontId="45" fillId="0" borderId="0" xfId="0" applyNumberFormat="1" applyFont="1" applyAlignment="1" applyProtection="1">
      <alignment vertical="center" readingOrder="1"/>
    </xf>
    <xf numFmtId="0" fontId="3" fillId="0" borderId="48" xfId="205" applyBorder="1" applyAlignment="1">
      <alignment horizontal="center"/>
    </xf>
    <xf numFmtId="0" fontId="3" fillId="0" borderId="50" xfId="205" applyBorder="1" applyAlignment="1">
      <alignment horizontal="center"/>
    </xf>
    <xf numFmtId="49" fontId="45" fillId="0" borderId="51" xfId="0" applyNumberFormat="1" applyFont="1" applyBorder="1" applyAlignment="1" applyProtection="1">
      <alignment horizontal="left" vertical="center" wrapText="1" readingOrder="1"/>
    </xf>
    <xf numFmtId="49" fontId="45" fillId="0" borderId="51" xfId="0" applyNumberFormat="1" applyFont="1" applyBorder="1" applyAlignment="1" applyProtection="1">
      <alignment vertical="center" readingOrder="1"/>
    </xf>
    <xf numFmtId="0" fontId="25" fillId="27" borderId="47" xfId="205" applyFont="1" applyFill="1" applyBorder="1" applyAlignment="1">
      <alignment horizontal="center" vertical="center"/>
    </xf>
    <xf numFmtId="4" fontId="3" fillId="0" borderId="0" xfId="205" applyNumberFormat="1"/>
    <xf numFmtId="0" fontId="46" fillId="28" borderId="19" xfId="205" applyFont="1" applyFill="1" applyBorder="1" applyAlignment="1">
      <alignment horizontal="left" vertical="center" wrapText="1"/>
    </xf>
    <xf numFmtId="171" fontId="46" fillId="28" borderId="19" xfId="288" applyNumberFormat="1" applyFont="1" applyFill="1" applyBorder="1" applyAlignment="1" applyProtection="1">
      <alignment horizontal="right" vertical="center"/>
    </xf>
    <xf numFmtId="169" fontId="46" fillId="28" borderId="19" xfId="288" applyFont="1" applyFill="1" applyBorder="1" applyAlignment="1" applyProtection="1">
      <alignment horizontal="right" vertical="center"/>
    </xf>
    <xf numFmtId="172" fontId="46" fillId="28" borderId="19" xfId="288" applyNumberFormat="1" applyFont="1" applyFill="1" applyBorder="1" applyAlignment="1" applyProtection="1">
      <alignment horizontal="right" vertical="center"/>
    </xf>
    <xf numFmtId="0" fontId="47" fillId="21" borderId="12" xfId="219" applyFont="1" applyFill="1" applyBorder="1" applyAlignment="1">
      <alignment horizontal="center" vertical="center" wrapText="1"/>
    </xf>
    <xf numFmtId="2" fontId="47" fillId="21" borderId="12" xfId="219" applyNumberFormat="1" applyFont="1" applyFill="1" applyBorder="1" applyAlignment="1">
      <alignment horizontal="center" vertical="center" wrapText="1"/>
    </xf>
    <xf numFmtId="4" fontId="47" fillId="21" borderId="12" xfId="219" applyNumberFormat="1" applyFont="1" applyFill="1" applyBorder="1" applyAlignment="1">
      <alignment horizontal="center" vertical="center" wrapText="1"/>
    </xf>
    <xf numFmtId="4" fontId="48" fillId="0" borderId="12" xfId="219" applyNumberFormat="1" applyFont="1" applyFill="1" applyBorder="1" applyAlignment="1">
      <alignment horizontal="center" vertical="center" wrapText="1"/>
    </xf>
    <xf numFmtId="4" fontId="49" fillId="0" borderId="12" xfId="219" applyNumberFormat="1" applyFont="1" applyFill="1" applyBorder="1" applyAlignment="1">
      <alignment horizontal="center" vertical="center" wrapText="1"/>
    </xf>
    <xf numFmtId="0" fontId="48" fillId="0" borderId="12" xfId="219" applyFont="1" applyFill="1" applyBorder="1" applyAlignment="1">
      <alignment horizontal="left" vertical="center" wrapText="1"/>
    </xf>
    <xf numFmtId="4" fontId="46" fillId="25" borderId="15" xfId="219" applyNumberFormat="1" applyFont="1" applyFill="1" applyBorder="1" applyAlignment="1">
      <alignment horizontal="center" vertical="center" wrapText="1"/>
    </xf>
    <xf numFmtId="171" fontId="48" fillId="20" borderId="19" xfId="288" applyNumberFormat="1" applyFont="1" applyFill="1" applyBorder="1" applyAlignment="1" applyProtection="1">
      <alignment horizontal="right" vertical="center"/>
    </xf>
    <xf numFmtId="169" fontId="48" fillId="20" borderId="19" xfId="288" applyFont="1" applyFill="1" applyBorder="1" applyAlignment="1" applyProtection="1">
      <alignment horizontal="right" vertical="center"/>
    </xf>
    <xf numFmtId="172" fontId="46" fillId="20" borderId="19" xfId="288" applyNumberFormat="1" applyFont="1" applyFill="1" applyBorder="1" applyAlignment="1" applyProtection="1">
      <alignment horizontal="right" vertical="center"/>
    </xf>
    <xf numFmtId="0" fontId="46" fillId="28" borderId="53" xfId="205" applyFont="1" applyFill="1" applyBorder="1" applyAlignment="1">
      <alignment horizontal="left" vertical="center" wrapText="1"/>
    </xf>
    <xf numFmtId="171" fontId="46" fillId="28" borderId="53" xfId="288" applyNumberFormat="1" applyFont="1" applyFill="1" applyBorder="1" applyAlignment="1" applyProtection="1">
      <alignment horizontal="right" vertical="center"/>
    </xf>
    <xf numFmtId="169" fontId="46" fillId="28" borderId="53" xfId="288" applyFont="1" applyFill="1" applyBorder="1" applyAlignment="1" applyProtection="1">
      <alignment horizontal="right" vertical="center"/>
    </xf>
    <xf numFmtId="172" fontId="46" fillId="28" borderId="53" xfId="288" applyNumberFormat="1" applyFont="1" applyFill="1" applyBorder="1" applyAlignment="1" applyProtection="1">
      <alignment horizontal="right" vertical="center"/>
    </xf>
    <xf numFmtId="172" fontId="46" fillId="28" borderId="54" xfId="288" applyNumberFormat="1" applyFont="1" applyFill="1" applyBorder="1" applyAlignment="1" applyProtection="1">
      <alignment horizontal="right" vertical="center"/>
    </xf>
    <xf numFmtId="0" fontId="47" fillId="21" borderId="46" xfId="219" applyFont="1" applyFill="1" applyBorder="1" applyAlignment="1">
      <alignment horizontal="center" vertical="center" wrapText="1"/>
    </xf>
    <xf numFmtId="2" fontId="47" fillId="21" borderId="46" xfId="219" applyNumberFormat="1" applyFont="1" applyFill="1" applyBorder="1" applyAlignment="1">
      <alignment horizontal="center" vertical="center" wrapText="1"/>
    </xf>
    <xf numFmtId="4" fontId="47" fillId="21" borderId="46" xfId="219" applyNumberFormat="1" applyFont="1" applyFill="1" applyBorder="1" applyAlignment="1">
      <alignment horizontal="center" vertical="center" wrapText="1"/>
    </xf>
    <xf numFmtId="4" fontId="47" fillId="21" borderId="49" xfId="219" applyNumberFormat="1" applyFont="1" applyFill="1" applyBorder="1" applyAlignment="1">
      <alignment horizontal="center" vertical="center" wrapText="1"/>
    </xf>
    <xf numFmtId="4" fontId="46" fillId="29" borderId="52" xfId="219" applyNumberFormat="1" applyFont="1" applyFill="1" applyBorder="1" applyAlignment="1">
      <alignment horizontal="center" vertical="center" wrapText="1"/>
    </xf>
    <xf numFmtId="4" fontId="46" fillId="25" borderId="0" xfId="219" applyNumberFormat="1" applyFont="1" applyFill="1" applyBorder="1" applyAlignment="1">
      <alignment horizontal="center" vertical="center" wrapText="1"/>
    </xf>
    <xf numFmtId="0" fontId="48" fillId="0" borderId="21" xfId="205" applyFont="1" applyBorder="1"/>
    <xf numFmtId="0" fontId="48" fillId="0" borderId="22" xfId="205" applyFont="1" applyBorder="1"/>
    <xf numFmtId="0" fontId="48" fillId="0" borderId="23" xfId="205" applyFont="1" applyBorder="1"/>
    <xf numFmtId="0" fontId="48" fillId="0" borderId="0" xfId="205" applyFont="1" applyBorder="1"/>
    <xf numFmtId="0" fontId="48" fillId="0" borderId="51" xfId="205" applyFont="1" applyBorder="1"/>
    <xf numFmtId="0" fontId="46" fillId="20" borderId="19" xfId="205" applyFont="1" applyFill="1" applyBorder="1" applyAlignment="1">
      <alignment horizontal="left" vertical="center" wrapText="1"/>
    </xf>
    <xf numFmtId="0" fontId="31" fillId="0" borderId="0" xfId="174" applyFont="1" applyFill="1" applyBorder="1" applyAlignment="1" applyProtection="1">
      <alignment horizontal="left" vertical="center"/>
    </xf>
    <xf numFmtId="0" fontId="48" fillId="0" borderId="12" xfId="219" applyFont="1" applyFill="1" applyBorder="1" applyAlignment="1">
      <alignment horizontal="center" vertical="center" wrapText="1"/>
    </xf>
    <xf numFmtId="49" fontId="45" fillId="0" borderId="46" xfId="0" applyNumberFormat="1" applyFont="1" applyFill="1" applyBorder="1" applyAlignment="1" applyProtection="1">
      <alignment horizontal="center" vertical="center" wrapText="1" readingOrder="1"/>
    </xf>
    <xf numFmtId="0" fontId="48" fillId="0" borderId="56" xfId="219" applyFont="1" applyFill="1" applyBorder="1" applyAlignment="1">
      <alignment horizontal="center" vertical="center" wrapText="1"/>
    </xf>
    <xf numFmtId="0" fontId="48" fillId="0" borderId="56" xfId="219" applyFont="1" applyFill="1" applyBorder="1" applyAlignment="1">
      <alignment horizontal="left" vertical="center" wrapText="1"/>
    </xf>
    <xf numFmtId="4" fontId="48" fillId="0" borderId="56" xfId="219" applyNumberFormat="1" applyFont="1" applyFill="1" applyBorder="1" applyAlignment="1">
      <alignment horizontal="center" vertical="center" wrapText="1"/>
    </xf>
    <xf numFmtId="0" fontId="48" fillId="0" borderId="57" xfId="205" applyFont="1" applyBorder="1"/>
    <xf numFmtId="0" fontId="48" fillId="0" borderId="17" xfId="205" applyFont="1" applyBorder="1"/>
    <xf numFmtId="0" fontId="48" fillId="0" borderId="17" xfId="205" applyFont="1" applyBorder="1" applyAlignment="1">
      <alignment wrapText="1"/>
    </xf>
    <xf numFmtId="0" fontId="48" fillId="0" borderId="58" xfId="205" applyFont="1" applyBorder="1"/>
    <xf numFmtId="49" fontId="45" fillId="0" borderId="0" xfId="0" applyNumberFormat="1" applyFont="1" applyBorder="1" applyAlignment="1" applyProtection="1">
      <alignment horizontal="left" vertical="center" wrapText="1" readingOrder="1"/>
    </xf>
    <xf numFmtId="49" fontId="45" fillId="0" borderId="0" xfId="0" applyNumberFormat="1" applyFont="1" applyBorder="1" applyAlignment="1" applyProtection="1">
      <alignment vertical="center" readingOrder="1"/>
    </xf>
    <xf numFmtId="0" fontId="46" fillId="28" borderId="63" xfId="205" applyFont="1" applyFill="1" applyBorder="1" applyAlignment="1">
      <alignment horizontal="left" vertical="center" wrapText="1"/>
    </xf>
    <xf numFmtId="171" fontId="46" fillId="28" borderId="63" xfId="288" applyNumberFormat="1" applyFont="1" applyFill="1" applyBorder="1" applyAlignment="1" applyProtection="1">
      <alignment horizontal="right" vertical="center"/>
    </xf>
    <xf numFmtId="169" fontId="46" fillId="28" borderId="63" xfId="288" applyFont="1" applyFill="1" applyBorder="1" applyAlignment="1" applyProtection="1">
      <alignment horizontal="right" vertical="center"/>
    </xf>
    <xf numFmtId="172" fontId="46" fillId="28" borderId="63" xfId="288" applyNumberFormat="1" applyFont="1" applyFill="1" applyBorder="1" applyAlignment="1" applyProtection="1">
      <alignment horizontal="right" vertical="center"/>
    </xf>
    <xf numFmtId="172" fontId="46" fillId="28" borderId="64" xfId="288" applyNumberFormat="1" applyFont="1" applyFill="1" applyBorder="1" applyAlignment="1" applyProtection="1">
      <alignment horizontal="right" vertical="center"/>
    </xf>
    <xf numFmtId="0" fontId="3" fillId="0" borderId="48" xfId="205" applyBorder="1" applyAlignment="1">
      <alignment horizontal="center" vertical="center"/>
    </xf>
    <xf numFmtId="4" fontId="47" fillId="21" borderId="55" xfId="219" applyNumberFormat="1" applyFont="1" applyFill="1" applyBorder="1" applyAlignment="1">
      <alignment horizontal="center" vertical="center" wrapText="1"/>
    </xf>
    <xf numFmtId="0" fontId="3" fillId="0" borderId="66" xfId="205" applyBorder="1" applyAlignment="1">
      <alignment horizontal="center" vertical="center"/>
    </xf>
    <xf numFmtId="4" fontId="46" fillId="29" borderId="67" xfId="219" applyNumberFormat="1" applyFont="1" applyFill="1" applyBorder="1" applyAlignment="1">
      <alignment horizontal="center" vertical="center" wrapText="1"/>
    </xf>
    <xf numFmtId="4" fontId="46" fillId="0" borderId="68" xfId="219" applyNumberFormat="1" applyFont="1" applyFill="1" applyBorder="1" applyAlignment="1">
      <alignment horizontal="center" vertical="center" wrapText="1"/>
    </xf>
    <xf numFmtId="0" fontId="25" fillId="27" borderId="69" xfId="205" applyFont="1" applyFill="1" applyBorder="1" applyAlignment="1">
      <alignment horizontal="center" vertical="center"/>
    </xf>
    <xf numFmtId="172" fontId="46" fillId="28" borderId="70" xfId="288" applyNumberFormat="1" applyFont="1" applyFill="1" applyBorder="1" applyAlignment="1" applyProtection="1">
      <alignment horizontal="right" vertical="center"/>
    </xf>
    <xf numFmtId="4" fontId="46" fillId="29" borderId="71" xfId="219" applyNumberFormat="1" applyFont="1" applyFill="1" applyBorder="1" applyAlignment="1">
      <alignment horizontal="center" vertical="center" wrapText="1"/>
    </xf>
    <xf numFmtId="4" fontId="46" fillId="25" borderId="68" xfId="219" applyNumberFormat="1" applyFont="1" applyFill="1" applyBorder="1" applyAlignment="1">
      <alignment horizontal="center" vertical="center" wrapText="1"/>
    </xf>
    <xf numFmtId="172" fontId="46" fillId="20" borderId="70" xfId="288" applyNumberFormat="1" applyFont="1" applyFill="1" applyBorder="1" applyAlignment="1" applyProtection="1">
      <alignment horizontal="right" vertical="center"/>
    </xf>
    <xf numFmtId="0" fontId="3" fillId="0" borderId="66" xfId="205" applyBorder="1" applyAlignment="1">
      <alignment horizontal="center"/>
    </xf>
    <xf numFmtId="175" fontId="27" fillId="0" borderId="0" xfId="145" applyNumberFormat="1" applyFont="1" applyFill="1" applyBorder="1" applyAlignment="1" applyProtection="1"/>
    <xf numFmtId="0" fontId="31" fillId="0" borderId="14" xfId="174" applyFont="1" applyFill="1" applyBorder="1" applyAlignment="1" applyProtection="1">
      <alignment vertical="center"/>
    </xf>
    <xf numFmtId="0" fontId="31" fillId="0" borderId="0" xfId="174" applyFont="1" applyFill="1" applyBorder="1" applyAlignment="1" applyProtection="1">
      <alignment vertical="center"/>
    </xf>
    <xf numFmtId="0" fontId="31" fillId="0" borderId="0" xfId="174" applyFont="1" applyFill="1" applyBorder="1" applyAlignment="1" applyProtection="1">
      <alignment horizontal="left" vertical="center"/>
    </xf>
    <xf numFmtId="0" fontId="52" fillId="27" borderId="75" xfId="218" applyFont="1" applyFill="1" applyBorder="1" applyAlignment="1">
      <alignment horizontal="center" vertical="center" wrapText="1"/>
    </xf>
    <xf numFmtId="0" fontId="52" fillId="27" borderId="46" xfId="218" applyFont="1" applyFill="1" applyBorder="1" applyAlignment="1">
      <alignment horizontal="center" vertical="center" wrapText="1"/>
    </xf>
    <xf numFmtId="0" fontId="52" fillId="27" borderId="49" xfId="218" applyFont="1" applyFill="1" applyBorder="1" applyAlignment="1">
      <alignment horizontal="center" vertical="center" wrapText="1"/>
    </xf>
    <xf numFmtId="0" fontId="53" fillId="0" borderId="75" xfId="218" applyFont="1" applyFill="1" applyBorder="1" applyAlignment="1">
      <alignment horizontal="center" vertical="center" wrapText="1"/>
    </xf>
    <xf numFmtId="8" fontId="53" fillId="0" borderId="46" xfId="218" applyNumberFormat="1" applyFont="1" applyFill="1" applyBorder="1" applyAlignment="1">
      <alignment horizontal="center" vertical="center" wrapText="1"/>
    </xf>
    <xf numFmtId="2" fontId="53" fillId="0" borderId="46" xfId="218" applyNumberFormat="1" applyFont="1" applyFill="1" applyBorder="1" applyAlignment="1">
      <alignment horizontal="center" vertical="center" wrapText="1"/>
    </xf>
    <xf numFmtId="8" fontId="53" fillId="0" borderId="49" xfId="218" applyNumberFormat="1" applyFont="1" applyFill="1" applyBorder="1" applyAlignment="1">
      <alignment horizontal="center" vertical="center" wrapText="1"/>
    </xf>
    <xf numFmtId="0" fontId="53" fillId="30" borderId="75" xfId="218" applyFont="1" applyFill="1" applyBorder="1" applyAlignment="1">
      <alignment horizontal="center" vertical="center" wrapText="1"/>
    </xf>
    <xf numFmtId="8" fontId="53" fillId="30" borderId="46" xfId="218" applyNumberFormat="1" applyFont="1" applyFill="1" applyBorder="1" applyAlignment="1">
      <alignment horizontal="center" vertical="center" wrapText="1"/>
    </xf>
    <xf numFmtId="2" fontId="53" fillId="30" borderId="46" xfId="218" applyNumberFormat="1" applyFont="1" applyFill="1" applyBorder="1" applyAlignment="1">
      <alignment horizontal="center" vertical="center" wrapText="1"/>
    </xf>
    <xf numFmtId="8" fontId="53" fillId="30" borderId="49" xfId="218" applyNumberFormat="1" applyFont="1" applyFill="1" applyBorder="1" applyAlignment="1">
      <alignment horizontal="center" vertical="center" wrapText="1"/>
    </xf>
    <xf numFmtId="176" fontId="53" fillId="0" borderId="46" xfId="291" applyNumberFormat="1" applyFont="1" applyFill="1" applyBorder="1" applyAlignment="1">
      <alignment horizontal="center" vertical="center" wrapText="1"/>
    </xf>
    <xf numFmtId="8" fontId="54" fillId="0" borderId="49" xfId="218" applyNumberFormat="1" applyFont="1" applyFill="1" applyBorder="1" applyAlignment="1">
      <alignment horizontal="center" vertical="center" wrapText="1"/>
    </xf>
    <xf numFmtId="0" fontId="54" fillId="0" borderId="46" xfId="218" applyFont="1" applyFill="1" applyBorder="1" applyAlignment="1">
      <alignment horizontal="center" vertical="center" wrapText="1"/>
    </xf>
    <xf numFmtId="8" fontId="54" fillId="0" borderId="46" xfId="218" applyNumberFormat="1" applyFont="1" applyFill="1" applyBorder="1" applyAlignment="1">
      <alignment horizontal="center" vertical="center" wrapText="1"/>
    </xf>
    <xf numFmtId="0" fontId="53" fillId="0" borderId="46" xfId="218" applyFont="1" applyFill="1" applyBorder="1" applyAlignment="1">
      <alignment vertical="center" wrapText="1"/>
    </xf>
    <xf numFmtId="8" fontId="2" fillId="0" borderId="0" xfId="0" applyNumberFormat="1" applyFont="1"/>
    <xf numFmtId="49" fontId="55" fillId="0" borderId="11" xfId="145" applyNumberFormat="1" applyFont="1" applyFill="1" applyBorder="1" applyAlignment="1" applyProtection="1">
      <alignment horizontal="center" vertical="center" wrapText="1"/>
    </xf>
    <xf numFmtId="0" fontId="55" fillId="0" borderId="12" xfId="145" applyNumberFormat="1" applyFont="1" applyFill="1" applyBorder="1" applyAlignment="1" applyProtection="1">
      <alignment horizontal="center" vertical="center" wrapText="1"/>
    </xf>
    <xf numFmtId="4" fontId="1" fillId="0" borderId="12" xfId="145" applyNumberFormat="1" applyFont="1" applyFill="1" applyBorder="1" applyAlignment="1" applyProtection="1">
      <alignment horizontal="right" vertical="center" wrapText="1"/>
    </xf>
    <xf numFmtId="4" fontId="55" fillId="0" borderId="12" xfId="145" applyNumberFormat="1" applyFont="1" applyFill="1" applyBorder="1" applyAlignment="1" applyProtection="1">
      <alignment horizontal="right" vertical="center" wrapText="1"/>
    </xf>
    <xf numFmtId="4" fontId="55" fillId="0" borderId="13" xfId="145" applyNumberFormat="1" applyFont="1" applyFill="1" applyBorder="1" applyAlignment="1" applyProtection="1">
      <alignment horizontal="right" vertical="center" wrapText="1"/>
    </xf>
    <xf numFmtId="0" fontId="55" fillId="0" borderId="56" xfId="145" applyNumberFormat="1" applyFont="1" applyFill="1" applyBorder="1" applyAlignment="1" applyProtection="1">
      <alignment horizontal="center" vertical="center" wrapText="1"/>
    </xf>
    <xf numFmtId="4" fontId="1" fillId="0" borderId="56" xfId="145" applyNumberFormat="1" applyFont="1" applyFill="1" applyBorder="1" applyAlignment="1" applyProtection="1">
      <alignment horizontal="right" vertical="center" wrapText="1"/>
    </xf>
    <xf numFmtId="0" fontId="55" fillId="0" borderId="46" xfId="145" applyNumberFormat="1" applyFont="1" applyFill="1" applyBorder="1" applyAlignment="1" applyProtection="1">
      <alignment horizontal="center" vertical="center" wrapText="1"/>
    </xf>
    <xf numFmtId="4" fontId="1" fillId="0" borderId="46" xfId="145" applyNumberFormat="1" applyFont="1" applyFill="1" applyBorder="1" applyAlignment="1" applyProtection="1">
      <alignment horizontal="right" vertical="center" wrapText="1"/>
    </xf>
    <xf numFmtId="173" fontId="56" fillId="0" borderId="46" xfId="290" applyFont="1" applyFill="1" applyBorder="1" applyAlignment="1">
      <alignment horizontal="center" vertical="center" wrapText="1"/>
    </xf>
    <xf numFmtId="173" fontId="1" fillId="0" borderId="46" xfId="290" applyFont="1" applyFill="1" applyBorder="1" applyAlignment="1">
      <alignment horizontal="right" vertical="center" wrapText="1"/>
    </xf>
    <xf numFmtId="4" fontId="1" fillId="0" borderId="40" xfId="145" applyNumberFormat="1" applyFont="1" applyFill="1" applyBorder="1" applyAlignment="1" applyProtection="1">
      <alignment horizontal="center" vertical="center" wrapText="1"/>
    </xf>
    <xf numFmtId="4" fontId="1" fillId="0" borderId="40" xfId="145" applyNumberFormat="1" applyFont="1" applyFill="1" applyBorder="1" applyAlignment="1" applyProtection="1">
      <alignment horizontal="right" vertical="center" wrapText="1"/>
    </xf>
    <xf numFmtId="0" fontId="29" fillId="0" borderId="12" xfId="145" applyNumberFormat="1" applyFont="1" applyFill="1" applyBorder="1" applyAlignment="1" applyProtection="1">
      <alignment vertical="center"/>
    </xf>
    <xf numFmtId="0" fontId="25" fillId="24" borderId="12" xfId="174" applyFont="1" applyFill="1" applyBorder="1" applyAlignment="1" applyProtection="1">
      <alignment vertical="center" wrapText="1"/>
    </xf>
    <xf numFmtId="0" fontId="55" fillId="0" borderId="12" xfId="145" applyNumberFormat="1" applyFont="1" applyFill="1" applyBorder="1" applyAlignment="1" applyProtection="1">
      <alignment vertical="center" wrapText="1"/>
    </xf>
    <xf numFmtId="0" fontId="55" fillId="0" borderId="56" xfId="145" applyNumberFormat="1" applyFont="1" applyFill="1" applyBorder="1" applyAlignment="1" applyProtection="1">
      <alignment vertical="center" wrapText="1"/>
    </xf>
    <xf numFmtId="0" fontId="55" fillId="0" borderId="46" xfId="145" applyNumberFormat="1" applyFont="1" applyFill="1" applyBorder="1" applyAlignment="1" applyProtection="1">
      <alignment vertical="center" wrapText="1"/>
    </xf>
    <xf numFmtId="0" fontId="56" fillId="0" borderId="46" xfId="0" applyFont="1" applyFill="1" applyBorder="1" applyAlignment="1">
      <alignment vertical="center" wrapText="1"/>
    </xf>
    <xf numFmtId="0" fontId="55" fillId="0" borderId="40" xfId="145" applyNumberFormat="1" applyFont="1" applyFill="1" applyBorder="1" applyAlignment="1" applyProtection="1">
      <alignment vertical="center" wrapText="1"/>
    </xf>
    <xf numFmtId="0" fontId="34" fillId="0" borderId="0" xfId="145" applyNumberFormat="1" applyFont="1" applyFill="1" applyBorder="1" applyAlignment="1" applyProtection="1">
      <alignment vertical="center" wrapText="1"/>
    </xf>
    <xf numFmtId="0" fontId="27" fillId="33" borderId="0" xfId="145" applyNumberFormat="1" applyFont="1" applyFill="1" applyBorder="1" applyAlignment="1" applyProtection="1"/>
    <xf numFmtId="0" fontId="2" fillId="0" borderId="47" xfId="206" applyBorder="1"/>
    <xf numFmtId="0" fontId="2" fillId="0" borderId="73" xfId="206" applyBorder="1"/>
    <xf numFmtId="0" fontId="2" fillId="0" borderId="74" xfId="206" applyBorder="1"/>
    <xf numFmtId="0" fontId="40" fillId="20" borderId="78" xfId="206" applyFont="1" applyFill="1" applyBorder="1" applyAlignment="1" applyProtection="1">
      <alignment vertical="center"/>
    </xf>
    <xf numFmtId="0" fontId="40" fillId="20" borderId="79" xfId="206" applyFont="1" applyFill="1" applyBorder="1" applyAlignment="1" applyProtection="1">
      <alignment vertical="center"/>
    </xf>
    <xf numFmtId="0" fontId="42" fillId="0" borderId="82" xfId="206" applyFont="1" applyFill="1" applyBorder="1" applyAlignment="1" applyProtection="1">
      <alignment horizontal="left" vertical="center"/>
    </xf>
    <xf numFmtId="0" fontId="42" fillId="4" borderId="83" xfId="206" applyFont="1" applyFill="1" applyBorder="1" applyAlignment="1" applyProtection="1">
      <alignment horizontal="left" vertical="center"/>
    </xf>
    <xf numFmtId="0" fontId="43" fillId="0" borderId="48" xfId="206" applyFont="1" applyBorder="1" applyAlignment="1" applyProtection="1">
      <alignment horizontal="left" vertical="center"/>
    </xf>
    <xf numFmtId="0" fontId="43" fillId="0" borderId="68" xfId="206" applyFont="1" applyBorder="1" applyAlignment="1" applyProtection="1">
      <alignment vertical="center"/>
    </xf>
    <xf numFmtId="0" fontId="43" fillId="4" borderId="84" xfId="206" applyFont="1" applyFill="1" applyBorder="1" applyAlignment="1" applyProtection="1">
      <alignment vertical="center"/>
      <protection locked="0"/>
    </xf>
    <xf numFmtId="0" fontId="42" fillId="4" borderId="85" xfId="206" applyFont="1" applyFill="1" applyBorder="1" applyAlignment="1" applyProtection="1">
      <alignment vertical="center"/>
      <protection locked="0"/>
    </xf>
    <xf numFmtId="0" fontId="43" fillId="4" borderId="85" xfId="206" applyFont="1" applyFill="1" applyBorder="1" applyAlignment="1" applyProtection="1">
      <alignment vertical="center"/>
      <protection locked="0"/>
    </xf>
    <xf numFmtId="0" fontId="2" fillId="0" borderId="68" xfId="206" applyFont="1" applyBorder="1"/>
    <xf numFmtId="0" fontId="2" fillId="0" borderId="48" xfId="206" applyBorder="1"/>
    <xf numFmtId="0" fontId="42" fillId="20" borderId="86" xfId="206" applyFont="1" applyFill="1" applyBorder="1" applyAlignment="1" applyProtection="1">
      <alignment vertical="center"/>
    </xf>
    <xf numFmtId="0" fontId="43" fillId="20" borderId="84" xfId="206" applyFont="1" applyFill="1" applyBorder="1" applyAlignment="1" applyProtection="1">
      <alignment vertical="center"/>
    </xf>
    <xf numFmtId="0" fontId="43" fillId="4" borderId="87" xfId="206" applyFont="1" applyFill="1" applyBorder="1" applyAlignment="1" applyProtection="1">
      <alignment horizontal="left" vertical="center"/>
    </xf>
    <xf numFmtId="10" fontId="43" fillId="22" borderId="88" xfId="228" applyNumberFormat="1" applyFont="1" applyFill="1" applyBorder="1" applyAlignment="1" applyProtection="1">
      <alignment vertical="center"/>
      <protection locked="0"/>
    </xf>
    <xf numFmtId="0" fontId="43" fillId="4" borderId="89" xfId="206" applyFont="1" applyFill="1" applyBorder="1" applyAlignment="1" applyProtection="1">
      <alignment horizontal="left" vertical="center"/>
    </xf>
    <xf numFmtId="0" fontId="43" fillId="4" borderId="90" xfId="206" applyFont="1" applyFill="1" applyBorder="1" applyAlignment="1" applyProtection="1">
      <alignment horizontal="left" vertical="center"/>
    </xf>
    <xf numFmtId="0" fontId="2" fillId="4" borderId="48" xfId="206" applyFont="1" applyFill="1" applyBorder="1"/>
    <xf numFmtId="0" fontId="43" fillId="4" borderId="94" xfId="206" applyFont="1" applyFill="1" applyBorder="1" applyAlignment="1" applyProtection="1">
      <alignment horizontal="left" vertical="center"/>
    </xf>
    <xf numFmtId="10" fontId="2" fillId="4" borderId="55" xfId="228" applyNumberFormat="1" applyFont="1" applyFill="1" applyBorder="1" applyAlignment="1" applyProtection="1"/>
    <xf numFmtId="0" fontId="2" fillId="4" borderId="94" xfId="206" applyFont="1" applyFill="1" applyBorder="1" applyAlignment="1">
      <alignment horizontal="right" vertical="center"/>
    </xf>
    <xf numFmtId="0" fontId="2" fillId="4" borderId="95" xfId="206" applyFont="1" applyFill="1" applyBorder="1" applyAlignment="1">
      <alignment horizontal="right" vertical="center"/>
    </xf>
    <xf numFmtId="0" fontId="31" fillId="0" borderId="0" xfId="174" applyFont="1" applyFill="1" applyBorder="1" applyAlignment="1" applyProtection="1">
      <alignment horizontal="left" vertical="center"/>
    </xf>
    <xf numFmtId="4" fontId="33" fillId="0" borderId="0" xfId="145" applyNumberFormat="1" applyFont="1" applyFill="1" applyBorder="1" applyAlignment="1" applyProtection="1">
      <alignment vertical="center" wrapText="1"/>
    </xf>
    <xf numFmtId="0" fontId="31" fillId="0" borderId="0" xfId="174" applyFont="1" applyFill="1" applyBorder="1" applyAlignment="1" applyProtection="1">
      <alignment horizontal="center" vertical="center"/>
    </xf>
    <xf numFmtId="0" fontId="31" fillId="0" borderId="14" xfId="174" applyFont="1" applyFill="1" applyBorder="1" applyAlignment="1" applyProtection="1">
      <alignment horizontal="left" vertical="center"/>
    </xf>
    <xf numFmtId="0" fontId="31" fillId="0" borderId="0" xfId="174" applyFont="1" applyFill="1" applyBorder="1" applyAlignment="1" applyProtection="1">
      <alignment horizontal="left" vertical="center"/>
    </xf>
    <xf numFmtId="0" fontId="31" fillId="0" borderId="0" xfId="174" applyFont="1" applyFill="1" applyBorder="1" applyAlignment="1" applyProtection="1">
      <alignment horizontal="center" vertical="center"/>
    </xf>
    <xf numFmtId="49" fontId="55" fillId="0" borderId="46" xfId="145" applyNumberFormat="1" applyFont="1" applyFill="1" applyBorder="1" applyAlignment="1" applyProtection="1">
      <alignment horizontal="center" vertical="center" wrapText="1"/>
    </xf>
    <xf numFmtId="4" fontId="55" fillId="0" borderId="46" xfId="145" applyNumberFormat="1" applyFont="1" applyFill="1" applyBorder="1" applyAlignment="1" applyProtection="1">
      <alignment horizontal="right" vertical="center" wrapText="1"/>
    </xf>
    <xf numFmtId="49" fontId="25" fillId="35" borderId="11" xfId="145" applyNumberFormat="1" applyFont="1" applyFill="1" applyBorder="1" applyAlignment="1" applyProtection="1">
      <alignment horizontal="center" vertical="center" wrapText="1"/>
    </xf>
    <xf numFmtId="0" fontId="25" fillId="35" borderId="12" xfId="174" applyFont="1" applyFill="1" applyBorder="1" applyAlignment="1" applyProtection="1">
      <alignment horizontal="center" vertical="center"/>
    </xf>
    <xf numFmtId="0" fontId="25" fillId="35" borderId="12" xfId="174" applyFont="1" applyFill="1" applyBorder="1" applyAlignment="1" applyProtection="1">
      <alignment vertical="center" wrapText="1"/>
    </xf>
    <xf numFmtId="0" fontId="25" fillId="35" borderId="12" xfId="174" applyFont="1" applyFill="1" applyBorder="1" applyAlignment="1" applyProtection="1">
      <alignment horizontal="center" vertical="center" wrapText="1"/>
    </xf>
    <xf numFmtId="4" fontId="3" fillId="35" borderId="12" xfId="145" applyNumberFormat="1" applyFont="1" applyFill="1" applyBorder="1" applyAlignment="1" applyProtection="1">
      <alignment horizontal="right" vertical="center" wrapText="1"/>
    </xf>
    <xf numFmtId="4" fontId="25" fillId="35" borderId="13" xfId="145" applyNumberFormat="1" applyFont="1" applyFill="1" applyBorder="1" applyAlignment="1" applyProtection="1">
      <alignment horizontal="right" vertical="center" wrapText="1"/>
    </xf>
    <xf numFmtId="49" fontId="25" fillId="35" borderId="99" xfId="145" applyNumberFormat="1" applyFont="1" applyFill="1" applyBorder="1" applyAlignment="1" applyProtection="1">
      <alignment horizontal="center" vertical="center" wrapText="1"/>
    </xf>
    <xf numFmtId="0" fontId="25" fillId="35" borderId="56" xfId="174" applyFont="1" applyFill="1" applyBorder="1" applyAlignment="1" applyProtection="1">
      <alignment horizontal="center" vertical="center"/>
    </xf>
    <xf numFmtId="0" fontId="25" fillId="35" borderId="56" xfId="174" applyFont="1" applyFill="1" applyBorder="1" applyAlignment="1" applyProtection="1">
      <alignment vertical="center" wrapText="1"/>
    </xf>
    <xf numFmtId="0" fontId="25" fillId="35" borderId="56" xfId="174" applyFont="1" applyFill="1" applyBorder="1" applyAlignment="1" applyProtection="1">
      <alignment horizontal="center" vertical="center" wrapText="1"/>
    </xf>
    <xf numFmtId="4" fontId="3" fillId="35" borderId="56" xfId="145" applyNumberFormat="1" applyFont="1" applyFill="1" applyBorder="1" applyAlignment="1" applyProtection="1">
      <alignment horizontal="right" vertical="center" wrapText="1"/>
    </xf>
    <xf numFmtId="4" fontId="25" fillId="35" borderId="100" xfId="145" applyNumberFormat="1" applyFont="1" applyFill="1" applyBorder="1" applyAlignment="1" applyProtection="1">
      <alignment horizontal="right" vertical="center" wrapText="1"/>
    </xf>
    <xf numFmtId="4" fontId="35" fillId="22" borderId="102" xfId="145" applyNumberFormat="1" applyFont="1" applyFill="1" applyBorder="1" applyAlignment="1" applyProtection="1">
      <alignment horizontal="right" vertical="center" wrapText="1"/>
    </xf>
    <xf numFmtId="176" fontId="33" fillId="0" borderId="0" xfId="145" applyNumberFormat="1" applyFont="1" applyFill="1" applyBorder="1" applyAlignment="1" applyProtection="1">
      <alignment vertical="center" wrapText="1"/>
    </xf>
    <xf numFmtId="3" fontId="33" fillId="0" borderId="0" xfId="145" applyNumberFormat="1" applyFont="1" applyFill="1" applyBorder="1" applyAlignment="1" applyProtection="1">
      <alignment vertical="center" wrapText="1"/>
    </xf>
    <xf numFmtId="178" fontId="33" fillId="0" borderId="0" xfId="292" applyNumberFormat="1" applyFont="1" applyFill="1" applyBorder="1" applyAlignment="1" applyProtection="1">
      <alignment vertical="center" wrapText="1"/>
    </xf>
    <xf numFmtId="0" fontId="58" fillId="0" borderId="48" xfId="205" applyFont="1" applyBorder="1" applyAlignment="1">
      <alignment horizontal="center" vertical="center" wrapText="1"/>
    </xf>
    <xf numFmtId="4" fontId="48" fillId="0" borderId="55" xfId="219" applyNumberFormat="1" applyFont="1" applyFill="1" applyBorder="1" applyAlignment="1">
      <alignment horizontal="center" vertical="center" wrapText="1"/>
    </xf>
    <xf numFmtId="0" fontId="48" fillId="0" borderId="46" xfId="205" applyFont="1" applyFill="1" applyBorder="1" applyAlignment="1">
      <alignment horizontal="center" vertical="center"/>
    </xf>
    <xf numFmtId="0" fontId="48" fillId="0" borderId="46" xfId="205" applyFont="1" applyFill="1" applyBorder="1" applyAlignment="1">
      <alignment vertical="center" wrapText="1"/>
    </xf>
    <xf numFmtId="2" fontId="48" fillId="0" borderId="46" xfId="205" applyNumberFormat="1" applyFont="1" applyFill="1" applyBorder="1" applyAlignment="1">
      <alignment horizontal="center" vertical="center"/>
    </xf>
    <xf numFmtId="4" fontId="48" fillId="0" borderId="49" xfId="219" applyNumberFormat="1" applyFont="1" applyFill="1" applyBorder="1" applyAlignment="1">
      <alignment horizontal="center" vertical="center" wrapText="1"/>
    </xf>
    <xf numFmtId="0" fontId="48" fillId="0" borderId="0" xfId="205" applyFont="1" applyFill="1" applyBorder="1" applyAlignment="1">
      <alignment horizontal="center" vertical="center"/>
    </xf>
    <xf numFmtId="0" fontId="48" fillId="0" borderId="60" xfId="205" applyFont="1" applyFill="1" applyBorder="1" applyAlignment="1">
      <alignment vertical="center" wrapText="1"/>
    </xf>
    <xf numFmtId="0" fontId="48" fillId="0" borderId="59" xfId="219" applyFont="1" applyFill="1" applyBorder="1" applyAlignment="1">
      <alignment horizontal="center" vertical="center" wrapText="1"/>
    </xf>
    <xf numFmtId="4" fontId="50" fillId="0" borderId="56" xfId="219" applyNumberFormat="1" applyFont="1" applyFill="1" applyBorder="1" applyAlignment="1">
      <alignment horizontal="center" vertical="center" wrapText="1"/>
    </xf>
    <xf numFmtId="2" fontId="48" fillId="0" borderId="0" xfId="205" applyNumberFormat="1" applyFont="1" applyFill="1" applyBorder="1" applyAlignment="1">
      <alignment horizontal="center" vertical="center"/>
    </xf>
    <xf numFmtId="4" fontId="48" fillId="0" borderId="65" xfId="219" applyNumberFormat="1" applyFont="1" applyFill="1" applyBorder="1" applyAlignment="1">
      <alignment horizontal="center" vertical="center" wrapText="1"/>
    </xf>
    <xf numFmtId="0" fontId="48" fillId="0" borderId="46" xfId="219" applyFont="1" applyFill="1" applyBorder="1" applyAlignment="1">
      <alignment horizontal="center" vertical="center" wrapText="1"/>
    </xf>
    <xf numFmtId="4" fontId="50" fillId="0" borderId="46" xfId="219" applyNumberFormat="1" applyFont="1" applyFill="1" applyBorder="1" applyAlignment="1">
      <alignment horizontal="center" vertical="center" wrapText="1"/>
    </xf>
    <xf numFmtId="177" fontId="48" fillId="0" borderId="46" xfId="205" applyNumberFormat="1" applyFont="1" applyFill="1" applyBorder="1" applyAlignment="1">
      <alignment horizontal="center" vertical="center"/>
    </xf>
    <xf numFmtId="4" fontId="48" fillId="0" borderId="72" xfId="219" applyNumberFormat="1" applyFont="1" applyFill="1" applyBorder="1" applyAlignment="1">
      <alignment horizontal="center" vertical="center" wrapText="1"/>
    </xf>
    <xf numFmtId="49" fontId="45" fillId="0" borderId="46" xfId="0" applyNumberFormat="1" applyFont="1" applyFill="1" applyBorder="1" applyAlignment="1" applyProtection="1">
      <alignment vertical="center" readingOrder="1"/>
    </xf>
    <xf numFmtId="174" fontId="45" fillId="0" borderId="46" xfId="0" applyNumberFormat="1" applyFont="1" applyFill="1" applyBorder="1" applyAlignment="1" applyProtection="1">
      <alignment horizontal="center" vertical="center" readingOrder="1"/>
    </xf>
    <xf numFmtId="49" fontId="45" fillId="0" borderId="46" xfId="0" applyNumberFormat="1" applyFont="1" applyFill="1" applyBorder="1" applyAlignment="1" applyProtection="1">
      <alignment horizontal="center" vertical="center" readingOrder="1"/>
    </xf>
    <xf numFmtId="49" fontId="45" fillId="0" borderId="46" xfId="0" applyNumberFormat="1" applyFont="1" applyFill="1" applyBorder="1" applyAlignment="1" applyProtection="1">
      <alignment vertical="center" wrapText="1" readingOrder="1"/>
    </xf>
    <xf numFmtId="4" fontId="50" fillId="0" borderId="12" xfId="219" applyNumberFormat="1" applyFont="1" applyFill="1" applyBorder="1" applyAlignment="1">
      <alignment horizontal="center" vertical="center" wrapText="1"/>
    </xf>
    <xf numFmtId="0" fontId="55" fillId="0" borderId="40" xfId="145" applyNumberFormat="1" applyFont="1" applyFill="1" applyBorder="1" applyAlignment="1" applyProtection="1">
      <alignment horizontal="center" vertical="center" wrapText="1"/>
    </xf>
    <xf numFmtId="0" fontId="31" fillId="0" borderId="14" xfId="174" applyFont="1" applyFill="1" applyBorder="1" applyAlignment="1" applyProtection="1">
      <alignment horizontal="left" vertical="center"/>
    </xf>
    <xf numFmtId="0" fontId="31" fillId="0" borderId="0" xfId="174" applyFont="1" applyFill="1" applyBorder="1" applyAlignment="1" applyProtection="1">
      <alignment horizontal="left" vertical="center"/>
    </xf>
    <xf numFmtId="0" fontId="27" fillId="0" borderId="35" xfId="145" applyNumberFormat="1" applyFont="1" applyFill="1" applyBorder="1" applyAlignment="1" applyProtection="1">
      <alignment horizontal="center"/>
    </xf>
    <xf numFmtId="0" fontId="27" fillId="0" borderId="20" xfId="145" applyNumberFormat="1" applyFont="1" applyFill="1" applyBorder="1" applyAlignment="1" applyProtection="1">
      <alignment horizontal="center" wrapText="1"/>
    </xf>
    <xf numFmtId="0" fontId="27" fillId="0" borderId="36" xfId="145" applyNumberFormat="1" applyFont="1" applyFill="1" applyBorder="1" applyAlignment="1" applyProtection="1">
      <alignment horizontal="center"/>
    </xf>
    <xf numFmtId="0" fontId="28" fillId="26" borderId="36" xfId="145" applyNumberFormat="1" applyFont="1" applyFill="1" applyBorder="1" applyAlignment="1" applyProtection="1">
      <alignment horizontal="center" vertical="center"/>
    </xf>
    <xf numFmtId="0" fontId="29" fillId="0" borderId="11" xfId="145" applyNumberFormat="1" applyFont="1" applyFill="1" applyBorder="1" applyAlignment="1" applyProtection="1">
      <alignment horizontal="left" vertical="center"/>
    </xf>
    <xf numFmtId="0" fontId="29" fillId="0" borderId="13" xfId="145" applyNumberFormat="1" applyFont="1" applyFill="1" applyBorder="1" applyAlignment="1" applyProtection="1">
      <alignment horizontal="left" vertical="center"/>
    </xf>
    <xf numFmtId="0" fontId="29" fillId="0" borderId="11" xfId="145" applyNumberFormat="1" applyFont="1" applyFill="1" applyBorder="1" applyAlignment="1" applyProtection="1">
      <alignment horizontal="left" vertical="center" wrapText="1"/>
    </xf>
    <xf numFmtId="170" fontId="29" fillId="0" borderId="13" xfId="145" applyNumberFormat="1" applyFont="1" applyFill="1" applyBorder="1" applyAlignment="1" applyProtection="1">
      <alignment horizontal="left" vertical="center"/>
    </xf>
    <xf numFmtId="0" fontId="30" fillId="0" borderId="11" xfId="145" applyNumberFormat="1" applyFont="1" applyFill="1" applyBorder="1" applyAlignment="1" applyProtection="1">
      <alignment horizontal="left" vertical="center"/>
    </xf>
    <xf numFmtId="0" fontId="29" fillId="0" borderId="12" xfId="145" applyNumberFormat="1" applyFont="1" applyFill="1" applyBorder="1" applyAlignment="1" applyProtection="1">
      <alignment horizontal="center" vertical="center"/>
    </xf>
    <xf numFmtId="0" fontId="29" fillId="0" borderId="12" xfId="145" applyNumberFormat="1" applyFont="1" applyFill="1" applyBorder="1" applyAlignment="1" applyProtection="1">
      <alignment horizontal="left" vertical="center"/>
    </xf>
    <xf numFmtId="0" fontId="38" fillId="0" borderId="37" xfId="145" applyNumberFormat="1" applyFont="1" applyFill="1" applyBorder="1" applyAlignment="1" applyProtection="1">
      <alignment horizontal="right" vertical="center"/>
    </xf>
    <xf numFmtId="0" fontId="29" fillId="0" borderId="36" xfId="145" applyNumberFormat="1" applyFont="1" applyFill="1" applyBorder="1" applyAlignment="1" applyProtection="1">
      <alignment horizontal="center" vertical="center" wrapText="1"/>
    </xf>
    <xf numFmtId="0" fontId="34" fillId="22" borderId="101" xfId="145" applyNumberFormat="1" applyFont="1" applyFill="1" applyBorder="1" applyAlignment="1" applyProtection="1">
      <alignment horizontal="right" vertical="center" wrapText="1"/>
    </xf>
    <xf numFmtId="0" fontId="36" fillId="0" borderId="37" xfId="145" applyNumberFormat="1" applyFont="1" applyFill="1" applyBorder="1" applyAlignment="1" applyProtection="1">
      <alignment horizontal="center" vertical="center" wrapText="1"/>
    </xf>
    <xf numFmtId="0" fontId="37" fillId="0" borderId="14" xfId="145" applyNumberFormat="1" applyFont="1" applyFill="1" applyBorder="1" applyAlignment="1" applyProtection="1">
      <alignment horizontal="center"/>
    </xf>
    <xf numFmtId="0" fontId="37" fillId="0" borderId="0" xfId="145" applyNumberFormat="1" applyFont="1" applyFill="1" applyBorder="1" applyAlignment="1" applyProtection="1">
      <alignment horizontal="center"/>
    </xf>
    <xf numFmtId="0" fontId="37" fillId="0" borderId="15" xfId="145" applyNumberFormat="1" applyFont="1" applyFill="1" applyBorder="1" applyAlignment="1" applyProtection="1">
      <alignment horizontal="center"/>
    </xf>
    <xf numFmtId="4" fontId="33" fillId="0" borderId="0" xfId="145" applyNumberFormat="1" applyFont="1" applyFill="1" applyBorder="1" applyAlignment="1" applyProtection="1">
      <alignment horizontal="center" vertical="center" wrapText="1"/>
    </xf>
    <xf numFmtId="0" fontId="27" fillId="0" borderId="0" xfId="145" applyNumberFormat="1" applyFont="1" applyFill="1" applyBorder="1" applyAlignment="1" applyProtection="1">
      <alignment horizontal="center"/>
    </xf>
    <xf numFmtId="0" fontId="29" fillId="0" borderId="13" xfId="145" applyNumberFormat="1" applyFont="1" applyFill="1" applyBorder="1" applyAlignment="1" applyProtection="1">
      <alignment horizontal="center" vertical="center"/>
    </xf>
    <xf numFmtId="10" fontId="29" fillId="22" borderId="13" xfId="145" applyNumberFormat="1" applyFont="1" applyFill="1" applyBorder="1" applyAlignment="1" applyProtection="1">
      <alignment horizontal="center" vertical="center"/>
    </xf>
    <xf numFmtId="0" fontId="3" fillId="0" borderId="48" xfId="205" applyBorder="1" applyAlignment="1">
      <alignment horizontal="left"/>
    </xf>
    <xf numFmtId="0" fontId="3" fillId="0" borderId="0" xfId="205" applyAlignment="1">
      <alignment horizontal="left"/>
    </xf>
    <xf numFmtId="0" fontId="46" fillId="28" borderId="44" xfId="205" applyFont="1" applyFill="1" applyBorder="1" applyAlignment="1">
      <alignment horizontal="center" vertical="center"/>
    </xf>
    <xf numFmtId="0" fontId="46" fillId="28" borderId="45" xfId="205" applyFont="1" applyFill="1" applyBorder="1" applyAlignment="1">
      <alignment horizontal="center" vertical="center"/>
    </xf>
    <xf numFmtId="0" fontId="46" fillId="28" borderId="61" xfId="205" applyFont="1" applyFill="1" applyBorder="1" applyAlignment="1">
      <alignment horizontal="center" vertical="center"/>
    </xf>
    <xf numFmtId="0" fontId="46" fillId="28" borderId="62" xfId="205" applyFont="1" applyFill="1" applyBorder="1" applyAlignment="1">
      <alignment horizontal="center" vertical="center"/>
    </xf>
    <xf numFmtId="0" fontId="46" fillId="34" borderId="44" xfId="205" applyFont="1" applyFill="1" applyBorder="1" applyAlignment="1">
      <alignment horizontal="center" vertical="center"/>
    </xf>
    <xf numFmtId="0" fontId="46" fillId="34" borderId="45" xfId="205" applyFont="1" applyFill="1" applyBorder="1" applyAlignment="1">
      <alignment horizontal="center" vertical="center"/>
    </xf>
    <xf numFmtId="0" fontId="39" fillId="0" borderId="76" xfId="206" applyFont="1" applyBorder="1" applyAlignment="1">
      <alignment horizontal="center"/>
    </xf>
    <xf numFmtId="0" fontId="39" fillId="0" borderId="37" xfId="206" applyFont="1" applyBorder="1" applyAlignment="1">
      <alignment horizontal="center"/>
    </xf>
    <xf numFmtId="0" fontId="39" fillId="0" borderId="77" xfId="206" applyFont="1" applyBorder="1" applyAlignment="1">
      <alignment horizontal="center"/>
    </xf>
    <xf numFmtId="0" fontId="2" fillId="0" borderId="80" xfId="206" applyFont="1" applyBorder="1" applyAlignment="1">
      <alignment horizontal="center" vertical="center"/>
    </xf>
    <xf numFmtId="0" fontId="2" fillId="0" borderId="36" xfId="206" applyFont="1" applyBorder="1" applyAlignment="1">
      <alignment horizontal="center" vertical="center"/>
    </xf>
    <xf numFmtId="0" fontId="2" fillId="0" borderId="81" xfId="206" applyFont="1" applyBorder="1" applyAlignment="1">
      <alignment horizontal="center" vertical="center"/>
    </xf>
    <xf numFmtId="0" fontId="2" fillId="4" borderId="80" xfId="206" applyFont="1" applyFill="1" applyBorder="1" applyAlignment="1">
      <alignment horizontal="center"/>
    </xf>
    <xf numFmtId="0" fontId="2" fillId="4" borderId="36" xfId="206" applyFont="1" applyFill="1" applyBorder="1" applyAlignment="1">
      <alignment horizontal="center"/>
    </xf>
    <xf numFmtId="0" fontId="2" fillId="4" borderId="81" xfId="206" applyFont="1" applyFill="1" applyBorder="1" applyAlignment="1">
      <alignment horizontal="center"/>
    </xf>
    <xf numFmtId="0" fontId="42" fillId="20" borderId="12" xfId="206" applyFont="1" applyFill="1" applyBorder="1" applyAlignment="1" applyProtection="1">
      <alignment horizontal="center" vertical="center" wrapText="1"/>
    </xf>
    <xf numFmtId="0" fontId="42" fillId="20" borderId="13" xfId="206" applyFont="1" applyFill="1" applyBorder="1" applyAlignment="1" applyProtection="1">
      <alignment horizontal="center" vertical="center"/>
    </xf>
    <xf numFmtId="0" fontId="42" fillId="20" borderId="55" xfId="206" applyFont="1" applyFill="1" applyBorder="1" applyAlignment="1" applyProtection="1">
      <alignment horizontal="center" vertical="center"/>
    </xf>
    <xf numFmtId="10" fontId="43" fillId="4" borderId="29" xfId="206" applyNumberFormat="1" applyFont="1" applyFill="1" applyBorder="1" applyAlignment="1" applyProtection="1">
      <alignment horizontal="center" vertical="center"/>
    </xf>
    <xf numFmtId="10" fontId="43" fillId="4" borderId="38" xfId="206" applyNumberFormat="1" applyFont="1" applyFill="1" applyBorder="1" applyAlignment="1" applyProtection="1">
      <alignment horizontal="center" vertical="center"/>
    </xf>
    <xf numFmtId="10" fontId="43" fillId="4" borderId="31" xfId="206" applyNumberFormat="1" applyFont="1" applyFill="1" applyBorder="1" applyAlignment="1" applyProtection="1">
      <alignment horizontal="center" vertical="center"/>
    </xf>
    <xf numFmtId="10" fontId="43" fillId="4" borderId="39" xfId="206" applyNumberFormat="1" applyFont="1" applyFill="1" applyBorder="1" applyAlignment="1" applyProtection="1">
      <alignment horizontal="center" vertical="center"/>
    </xf>
    <xf numFmtId="10" fontId="43" fillId="4" borderId="26" xfId="206" applyNumberFormat="1" applyFont="1" applyFill="1" applyBorder="1" applyAlignment="1" applyProtection="1">
      <alignment horizontal="center" vertical="center"/>
    </xf>
    <xf numFmtId="10" fontId="43" fillId="4" borderId="40" xfId="206" applyNumberFormat="1" applyFont="1" applyFill="1" applyBorder="1" applyAlignment="1" applyProtection="1">
      <alignment horizontal="center" vertical="center"/>
    </xf>
    <xf numFmtId="10" fontId="43" fillId="20" borderId="80" xfId="206" applyNumberFormat="1" applyFont="1" applyFill="1" applyBorder="1" applyAlignment="1" applyProtection="1">
      <alignment horizontal="center" vertical="center"/>
    </xf>
    <xf numFmtId="10" fontId="43" fillId="20" borderId="36" xfId="206" applyNumberFormat="1" applyFont="1" applyFill="1" applyBorder="1" applyAlignment="1" applyProtection="1">
      <alignment horizontal="center" vertical="center"/>
    </xf>
    <xf numFmtId="10" fontId="43" fillId="20" borderId="81" xfId="206" applyNumberFormat="1" applyFont="1" applyFill="1" applyBorder="1" applyAlignment="1" applyProtection="1">
      <alignment horizontal="center" vertical="center"/>
    </xf>
    <xf numFmtId="0" fontId="2" fillId="0" borderId="41" xfId="206" applyNumberFormat="1" applyBorder="1" applyAlignment="1">
      <alignment horizontal="center"/>
    </xf>
    <xf numFmtId="0" fontId="2" fillId="0" borderId="91" xfId="206" applyNumberFormat="1" applyBorder="1" applyAlignment="1">
      <alignment horizontal="center"/>
    </xf>
    <xf numFmtId="0" fontId="2" fillId="0" borderId="42" xfId="206" applyNumberFormat="1" applyBorder="1" applyAlignment="1">
      <alignment horizontal="center"/>
    </xf>
    <xf numFmtId="0" fontId="2" fillId="0" borderId="92" xfId="206" applyNumberFormat="1" applyBorder="1" applyAlignment="1">
      <alignment horizontal="center"/>
    </xf>
    <xf numFmtId="10" fontId="2" fillId="4" borderId="24" xfId="206" applyNumberFormat="1" applyFill="1" applyBorder="1" applyAlignment="1">
      <alignment horizontal="left" vertical="center"/>
    </xf>
    <xf numFmtId="10" fontId="2" fillId="4" borderId="71" xfId="206" applyNumberFormat="1" applyFill="1" applyBorder="1" applyAlignment="1">
      <alignment horizontal="left" vertical="center"/>
    </xf>
    <xf numFmtId="0" fontId="44" fillId="0" borderId="96" xfId="218" applyFont="1" applyBorder="1" applyAlignment="1">
      <alignment horizontal="left" vertical="center" wrapText="1"/>
    </xf>
    <xf numFmtId="0" fontId="44" fillId="0" borderId="97" xfId="218" applyFont="1" applyBorder="1" applyAlignment="1">
      <alignment horizontal="left" vertical="center" wrapText="1"/>
    </xf>
    <xf numFmtId="0" fontId="44" fillId="0" borderId="98" xfId="218" applyFont="1" applyBorder="1" applyAlignment="1">
      <alignment horizontal="left" vertical="center" wrapText="1"/>
    </xf>
    <xf numFmtId="0" fontId="2" fillId="0" borderId="43" xfId="206" applyNumberFormat="1" applyBorder="1" applyAlignment="1">
      <alignment horizontal="center"/>
    </xf>
    <xf numFmtId="0" fontId="2" fillId="0" borderId="93" xfId="206" applyNumberFormat="1" applyBorder="1" applyAlignment="1">
      <alignment horizontal="center"/>
    </xf>
    <xf numFmtId="0" fontId="2" fillId="22" borderId="12" xfId="206" applyFont="1" applyFill="1" applyBorder="1" applyAlignment="1">
      <alignment horizontal="center"/>
    </xf>
    <xf numFmtId="0" fontId="2" fillId="0" borderId="13" xfId="206" applyNumberFormat="1" applyFont="1" applyBorder="1" applyAlignment="1">
      <alignment horizontal="center"/>
    </xf>
    <xf numFmtId="0" fontId="2" fillId="0" borderId="55" xfId="206" applyNumberFormat="1" applyFont="1" applyBorder="1" applyAlignment="1">
      <alignment horizontal="center"/>
    </xf>
    <xf numFmtId="0" fontId="44" fillId="4" borderId="80" xfId="206" applyFont="1" applyFill="1" applyBorder="1" applyAlignment="1">
      <alignment horizontal="center"/>
    </xf>
    <xf numFmtId="0" fontId="44" fillId="4" borderId="36" xfId="206" applyFont="1" applyFill="1" applyBorder="1" applyAlignment="1">
      <alignment horizontal="center"/>
    </xf>
    <xf numFmtId="0" fontId="44" fillId="4" borderId="81" xfId="206" applyFont="1" applyFill="1" applyBorder="1" applyAlignment="1">
      <alignment horizontal="center"/>
    </xf>
    <xf numFmtId="10" fontId="2" fillId="4" borderId="13" xfId="206" applyNumberFormat="1" applyFill="1" applyBorder="1" applyAlignment="1">
      <alignment horizontal="left" vertical="center"/>
    </xf>
    <xf numFmtId="10" fontId="2" fillId="4" borderId="55" xfId="206" applyNumberFormat="1" applyFill="1" applyBorder="1" applyAlignment="1">
      <alignment horizontal="left" vertical="center"/>
    </xf>
    <xf numFmtId="0" fontId="51" fillId="31" borderId="47" xfId="218" applyFont="1" applyFill="1" applyBorder="1" applyAlignment="1">
      <alignment horizontal="center" vertical="center" wrapText="1"/>
    </xf>
    <xf numFmtId="0" fontId="51" fillId="31" borderId="73" xfId="218" applyFont="1" applyFill="1" applyBorder="1" applyAlignment="1">
      <alignment horizontal="center" vertical="center" wrapText="1"/>
    </xf>
    <xf numFmtId="0" fontId="51" fillId="31" borderId="74" xfId="218" applyFont="1" applyFill="1" applyBorder="1" applyAlignment="1">
      <alignment horizontal="center" vertical="center" wrapText="1"/>
    </xf>
    <xf numFmtId="0" fontId="52" fillId="27" borderId="75" xfId="218" applyFont="1" applyFill="1" applyBorder="1" applyAlignment="1">
      <alignment horizontal="center" vertical="center" wrapText="1"/>
    </xf>
    <xf numFmtId="0" fontId="52" fillId="27" borderId="46" xfId="218" applyFont="1" applyFill="1" applyBorder="1" applyAlignment="1">
      <alignment horizontal="center" vertical="center" wrapText="1"/>
    </xf>
    <xf numFmtId="0" fontId="52" fillId="27" borderId="49" xfId="218" applyFont="1" applyFill="1" applyBorder="1" applyAlignment="1">
      <alignment horizontal="center" vertical="center" wrapText="1"/>
    </xf>
    <xf numFmtId="0" fontId="53" fillId="32" borderId="75" xfId="218" applyFont="1" applyFill="1" applyBorder="1" applyAlignment="1">
      <alignment horizontal="center" vertical="center" wrapText="1"/>
    </xf>
    <xf numFmtId="0" fontId="53" fillId="32" borderId="46" xfId="218" applyFont="1" applyFill="1" applyBorder="1" applyAlignment="1">
      <alignment horizontal="center" vertical="center" wrapText="1"/>
    </xf>
    <xf numFmtId="0" fontId="53" fillId="32" borderId="49" xfId="218" applyFont="1" applyFill="1" applyBorder="1" applyAlignment="1">
      <alignment horizontal="center" vertical="center" wrapText="1"/>
    </xf>
    <xf numFmtId="0" fontId="52" fillId="0" borderId="0" xfId="0" applyFont="1"/>
  </cellXfs>
  <cellStyles count="29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ATA PASSEIOS" xfId="9"/>
    <cellStyle name="20% - Ênfase1 3" xfId="10"/>
    <cellStyle name="20% - Ênfase1 3 2" xfId="11"/>
    <cellStyle name="20% - Ênfase1 3_ATA PASSEIOS" xfId="12"/>
    <cellStyle name="20% - Ênfase2 2" xfId="13"/>
    <cellStyle name="20% - Ênfase2 2 2" xfId="14"/>
    <cellStyle name="20% - Ênfase2 2_ATA PASSEIOS" xfId="15"/>
    <cellStyle name="20% - Ênfase2 3" xfId="16"/>
    <cellStyle name="20% - Ênfase2 3 2" xfId="17"/>
    <cellStyle name="20% - Ênfase2 3_ATA PASSEIOS" xfId="18"/>
    <cellStyle name="20% - Ênfase3 2" xfId="19"/>
    <cellStyle name="20% - Ênfase3 2 2" xfId="20"/>
    <cellStyle name="20% - Ênfase3 2_ATA PASSEIOS" xfId="21"/>
    <cellStyle name="20% - Ênfase3 3" xfId="22"/>
    <cellStyle name="20% - Ênfase3 3 2" xfId="23"/>
    <cellStyle name="20% - Ênfase3 3_ATA PASSEIOS" xfId="24"/>
    <cellStyle name="20% - Ênfase4 2" xfId="25"/>
    <cellStyle name="20% - Ênfase4 2 2" xfId="26"/>
    <cellStyle name="20% - Ênfase4 2_ATA PASSEIOS" xfId="27"/>
    <cellStyle name="20% - Ênfase4 3" xfId="28"/>
    <cellStyle name="20% - Ênfase4 3 2" xfId="29"/>
    <cellStyle name="20% - Ênfase4 3_ATA PASSEIOS" xfId="30"/>
    <cellStyle name="20% - Ênfase5 2" xfId="31"/>
    <cellStyle name="20% - Ênfase5 2 2" xfId="32"/>
    <cellStyle name="20% - Ênfase5 2_ATA PASSEIOS" xfId="33"/>
    <cellStyle name="20% - Ênfase5 3" xfId="34"/>
    <cellStyle name="20% - Ênfase5 3 2" xfId="35"/>
    <cellStyle name="20% - Ênfase5 3_ATA PASSEIOS" xfId="36"/>
    <cellStyle name="20% - Ênfase6 2" xfId="37"/>
    <cellStyle name="20% - Ênfase6 2 2" xfId="38"/>
    <cellStyle name="20% - Ênfase6 2_ATA PASSEIOS" xfId="39"/>
    <cellStyle name="20% - Ênfase6 3" xfId="40"/>
    <cellStyle name="20% - Ênfase6 3 2" xfId="41"/>
    <cellStyle name="20% - Ênfase6 3_ATA PASSEIOS" xfId="42"/>
    <cellStyle name="40% - Accent1" xfId="43"/>
    <cellStyle name="40% - Accent2" xfId="44"/>
    <cellStyle name="40% - Accent3" xfId="45"/>
    <cellStyle name="40% - Accent4" xfId="46"/>
    <cellStyle name="40% - Accent5" xfId="47"/>
    <cellStyle name="40% - Accent6" xfId="48"/>
    <cellStyle name="40% - Ênfase1 2" xfId="49"/>
    <cellStyle name="40% - Ênfase1 2 2" xfId="50"/>
    <cellStyle name="40% - Ênfase1 2_ATA PASSEIOS" xfId="51"/>
    <cellStyle name="40% - Ênfase1 3" xfId="52"/>
    <cellStyle name="40% - Ênfase1 3 2" xfId="53"/>
    <cellStyle name="40% - Ênfase1 3_ATA PASSEIOS" xfId="54"/>
    <cellStyle name="40% - Ênfase2 2" xfId="55"/>
    <cellStyle name="40% - Ênfase2 2 2" xfId="56"/>
    <cellStyle name="40% - Ênfase2 2_ATA PASSEIOS" xfId="57"/>
    <cellStyle name="40% - Ênfase2 3" xfId="58"/>
    <cellStyle name="40% - Ênfase2 3 2" xfId="59"/>
    <cellStyle name="40% - Ênfase2 3_ATA PASSEIOS" xfId="60"/>
    <cellStyle name="40% - Ênfase3 2" xfId="61"/>
    <cellStyle name="40% - Ênfase3 2 2" xfId="62"/>
    <cellStyle name="40% - Ênfase3 2_ATA PASSEIOS" xfId="63"/>
    <cellStyle name="40% - Ênfase3 3" xfId="64"/>
    <cellStyle name="40% - Ênfase3 3 2" xfId="65"/>
    <cellStyle name="40% - Ênfase3 3_ATA PASSEIOS" xfId="66"/>
    <cellStyle name="40% - Ênfase4 2" xfId="67"/>
    <cellStyle name="40% - Ênfase4 2 2" xfId="68"/>
    <cellStyle name="40% - Ênfase4 2_ATA PASSEIOS" xfId="69"/>
    <cellStyle name="40% - Ênfase4 3" xfId="70"/>
    <cellStyle name="40% - Ênfase4 3 2" xfId="71"/>
    <cellStyle name="40% - Ênfase4 3_ATA PASSEIOS" xfId="72"/>
    <cellStyle name="40% - Ênfase5 2" xfId="73"/>
    <cellStyle name="40% - Ênfase5 2 2" xfId="74"/>
    <cellStyle name="40% - Ênfase5 2_ATA PASSEIOS" xfId="75"/>
    <cellStyle name="40% - Ênfase5 3" xfId="76"/>
    <cellStyle name="40% - Ênfase5 3 2" xfId="77"/>
    <cellStyle name="40% - Ênfase5 3_ATA PASSEIOS" xfId="78"/>
    <cellStyle name="40% - Ênfase6 2" xfId="79"/>
    <cellStyle name="40% - Ênfase6 2 2" xfId="80"/>
    <cellStyle name="40% - Ênfase6 2_ATA PASSEIOS" xfId="81"/>
    <cellStyle name="40% - Ênfase6 3" xfId="82"/>
    <cellStyle name="40% - Ênfase6 3 2" xfId="83"/>
    <cellStyle name="40% - Ênfase6 3_ATA PASSEIOS" xfId="84"/>
    <cellStyle name="60% - Accent1" xfId="85"/>
    <cellStyle name="60% - Accent2" xfId="86"/>
    <cellStyle name="60% - Accent3" xfId="87"/>
    <cellStyle name="60% - Accent4" xfId="88"/>
    <cellStyle name="60% - Accent5" xfId="89"/>
    <cellStyle name="60% - Accent6" xfId="90"/>
    <cellStyle name="60% - Ênfase1 2" xfId="91"/>
    <cellStyle name="60% - Ênfase1 2 2" xfId="92"/>
    <cellStyle name="60% - Ênfase1 3" xfId="93"/>
    <cellStyle name="60% - Ênfase1 3 2" xfId="94"/>
    <cellStyle name="60% - Ênfase2 2" xfId="95"/>
    <cellStyle name="60% - Ênfase2 2 2" xfId="96"/>
    <cellStyle name="60% - Ênfase2 3" xfId="97"/>
    <cellStyle name="60% - Ênfase2 3 2" xfId="98"/>
    <cellStyle name="60% - Ênfase3 2" xfId="99"/>
    <cellStyle name="60% - Ênfase3 2 2" xfId="100"/>
    <cellStyle name="60% - Ênfase3 3" xfId="101"/>
    <cellStyle name="60% - Ênfase3 3 2" xfId="102"/>
    <cellStyle name="60% - Ênfase4 2" xfId="103"/>
    <cellStyle name="60% - Ênfase4 2 2" xfId="104"/>
    <cellStyle name="60% - Ênfase4 3" xfId="105"/>
    <cellStyle name="60% - Ênfase4 3 2" xfId="106"/>
    <cellStyle name="60% - Ênfase5 2" xfId="107"/>
    <cellStyle name="60% - Ênfase5 2 2" xfId="108"/>
    <cellStyle name="60% - Ênfase5 3" xfId="109"/>
    <cellStyle name="60% - Ênfase5 3 2" xfId="110"/>
    <cellStyle name="60% - Ênfase6 2" xfId="111"/>
    <cellStyle name="60% - Ênfase6 2 2" xfId="112"/>
    <cellStyle name="60% - Ênfase6 3" xfId="113"/>
    <cellStyle name="60% - Ênfase6 3 2" xfId="114"/>
    <cellStyle name="Accent1" xfId="115"/>
    <cellStyle name="Accent2" xfId="116"/>
    <cellStyle name="Accent3" xfId="117"/>
    <cellStyle name="Accent4" xfId="118"/>
    <cellStyle name="Accent5" xfId="119"/>
    <cellStyle name="Accent6" xfId="120"/>
    <cellStyle name="Bad 1" xfId="121"/>
    <cellStyle name="Bom 2" xfId="122"/>
    <cellStyle name="Bom 2 2" xfId="123"/>
    <cellStyle name="Bom 3" xfId="124"/>
    <cellStyle name="Bom 3 2" xfId="125"/>
    <cellStyle name="Calculation" xfId="126"/>
    <cellStyle name="Cálculo 2" xfId="127"/>
    <cellStyle name="Cálculo 2 2" xfId="128"/>
    <cellStyle name="Cálculo 3" xfId="129"/>
    <cellStyle name="Cálculo 3 2" xfId="130"/>
    <cellStyle name="Cancel" xfId="131"/>
    <cellStyle name="Cancel 2" xfId="132"/>
    <cellStyle name="Cancel 3" xfId="133"/>
    <cellStyle name="Célula de Verificação 2" xfId="134"/>
    <cellStyle name="Célula de Verificação 2 2" xfId="135"/>
    <cellStyle name="Célula de Verificação 3" xfId="136"/>
    <cellStyle name="Célula de Verificação 3 2" xfId="137"/>
    <cellStyle name="Célula Vinculada 2" xfId="138"/>
    <cellStyle name="Célula Vinculada 2 2" xfId="139"/>
    <cellStyle name="Célula Vinculada 3" xfId="140"/>
    <cellStyle name="Célula Vinculada 3 2" xfId="141"/>
    <cellStyle name="Check Cell" xfId="142"/>
    <cellStyle name="Data" xfId="143"/>
    <cellStyle name="Default" xfId="144"/>
    <cellStyle name="Default 1" xfId="145"/>
    <cellStyle name="Ênfase1 2" xfId="146"/>
    <cellStyle name="Ênfase1 2 2" xfId="147"/>
    <cellStyle name="Ênfase1 3" xfId="148"/>
    <cellStyle name="Ênfase1 3 2" xfId="149"/>
    <cellStyle name="Ênfase2 2" xfId="150"/>
    <cellStyle name="Ênfase2 2 2" xfId="151"/>
    <cellStyle name="Ênfase2 3" xfId="152"/>
    <cellStyle name="Ênfase2 3 2" xfId="153"/>
    <cellStyle name="Ênfase3 2" xfId="154"/>
    <cellStyle name="Ênfase3 2 2" xfId="155"/>
    <cellStyle name="Ênfase3 3" xfId="156"/>
    <cellStyle name="Ênfase3 3 2" xfId="157"/>
    <cellStyle name="Ênfase4 2" xfId="158"/>
    <cellStyle name="Ênfase4 2 2" xfId="159"/>
    <cellStyle name="Ênfase4 3" xfId="160"/>
    <cellStyle name="Ênfase4 3 2" xfId="161"/>
    <cellStyle name="Ênfase5 2" xfId="162"/>
    <cellStyle name="Ênfase5 2 2" xfId="163"/>
    <cellStyle name="Ênfase5 3" xfId="164"/>
    <cellStyle name="Ênfase5 3 2" xfId="165"/>
    <cellStyle name="Ênfase6 2" xfId="166"/>
    <cellStyle name="Ênfase6 2 2" xfId="167"/>
    <cellStyle name="Ênfase6 3" xfId="168"/>
    <cellStyle name="Ênfase6 3 2" xfId="169"/>
    <cellStyle name="Entrada 2" xfId="170"/>
    <cellStyle name="Entrada 2 2" xfId="171"/>
    <cellStyle name="Entrada 3" xfId="172"/>
    <cellStyle name="Entrada 3 2" xfId="173"/>
    <cellStyle name="Explanatory Text" xfId="174"/>
    <cellStyle name="Fixo" xfId="175"/>
    <cellStyle name="Good 1" xfId="176"/>
    <cellStyle name="Heading 1 1" xfId="177"/>
    <cellStyle name="Heading 2 1" xfId="178"/>
    <cellStyle name="Heading 3" xfId="179"/>
    <cellStyle name="Heading 4" xfId="180"/>
    <cellStyle name="Incorreto 2" xfId="181"/>
    <cellStyle name="Incorreto 2 2" xfId="182"/>
    <cellStyle name="Incorreto 3" xfId="183"/>
    <cellStyle name="Incorreto 3 2" xfId="184"/>
    <cellStyle name="Input" xfId="185"/>
    <cellStyle name="Linked Cell" xfId="186"/>
    <cellStyle name="Moeda 2" xfId="187"/>
    <cellStyle name="Moeda 2 2" xfId="188"/>
    <cellStyle name="Moeda 2 2 2" xfId="189"/>
    <cellStyle name="Moeda 2 3" xfId="190"/>
    <cellStyle name="Moeda 2 4" xfId="191"/>
    <cellStyle name="Moeda 2_Planilha de Composição de Custos - Copeiragem e Recepc MODELO" xfId="192"/>
    <cellStyle name="Moeda 3" xfId="193"/>
    <cellStyle name="Moeda 3 2" xfId="194"/>
    <cellStyle name="Moeda 4" xfId="195"/>
    <cellStyle name="Moeda 5" xfId="196"/>
    <cellStyle name="Moeda 6" xfId="197"/>
    <cellStyle name="Moeda 7" xfId="198"/>
    <cellStyle name="Moeda 8" xfId="291"/>
    <cellStyle name="Neutra 2" xfId="199"/>
    <cellStyle name="Neutra 2 2" xfId="200"/>
    <cellStyle name="Neutra 3" xfId="201"/>
    <cellStyle name="Neutra 3 2" xfId="202"/>
    <cellStyle name="Neutral 1" xfId="203"/>
    <cellStyle name="Normal" xfId="0" builtinId="0"/>
    <cellStyle name="Normal 10" xfId="204"/>
    <cellStyle name="Normal 10_ATA PASSEIOS" xfId="205"/>
    <cellStyle name="Normal 2" xfId="206"/>
    <cellStyle name="Normal 2 2" xfId="207"/>
    <cellStyle name="Normal 2 2 2" xfId="208"/>
    <cellStyle name="Normal 2_022-007-ORC-R2 - 19NOV2014" xfId="209"/>
    <cellStyle name="Normal 3" xfId="210"/>
    <cellStyle name="Normal 3 2" xfId="211"/>
    <cellStyle name="Normal 3_ASCAMARE 01-2016 -terraplanagem - 22.05.17" xfId="212"/>
    <cellStyle name="Normal 4" xfId="213"/>
    <cellStyle name="Normal 5" xfId="214"/>
    <cellStyle name="Normal 6" xfId="215"/>
    <cellStyle name="Normal 7" xfId="216"/>
    <cellStyle name="Normal 8" xfId="217"/>
    <cellStyle name="Normal 9" xfId="218"/>
    <cellStyle name="Normal_Pesquisa no referencial 10 de maio de 2013" xfId="219"/>
    <cellStyle name="Nota 2" xfId="220"/>
    <cellStyle name="Nota 2 2" xfId="221"/>
    <cellStyle name="Nota 3" xfId="222"/>
    <cellStyle name="Nota 3 2" xfId="223"/>
    <cellStyle name="Note 1" xfId="224"/>
    <cellStyle name="Output" xfId="225"/>
    <cellStyle name="Percentual" xfId="226"/>
    <cellStyle name="Ponto" xfId="227"/>
    <cellStyle name="Porcentagem 10" xfId="228"/>
    <cellStyle name="Porcentagem 2" xfId="229"/>
    <cellStyle name="Porcentagem 2 2" xfId="230"/>
    <cellStyle name="Porcentagem 2 3" xfId="231"/>
    <cellStyle name="Porcentagem 3" xfId="232"/>
    <cellStyle name="Porcentagem 4" xfId="233"/>
    <cellStyle name="Porcentagem 5" xfId="234"/>
    <cellStyle name="Porcentagem 5 2" xfId="235"/>
    <cellStyle name="Saída 2" xfId="236"/>
    <cellStyle name="Saída 2 2" xfId="237"/>
    <cellStyle name="Saída 3" xfId="238"/>
    <cellStyle name="Saída 3 2" xfId="239"/>
    <cellStyle name="Separador de m" xfId="240"/>
    <cellStyle name="Separador de milhares" xfId="292" builtinId="3"/>
    <cellStyle name="Separador de milhares 10" xfId="241"/>
    <cellStyle name="Separador de milhares 10 2" xfId="242"/>
    <cellStyle name="Separador de milhares 2" xfId="243"/>
    <cellStyle name="Separador de milhares 2 2" xfId="244"/>
    <cellStyle name="Separador de milhares 2 2 2" xfId="245"/>
    <cellStyle name="Separador de milhares 2 3" xfId="246"/>
    <cellStyle name="Separador de milhares 3" xfId="247"/>
    <cellStyle name="Separador de milhares 4" xfId="248"/>
    <cellStyle name="Separador de milhares 5" xfId="249"/>
    <cellStyle name="Separador de milhares_UBS DA CONCORDIA REVISADO R1-1" xfId="290"/>
    <cellStyle name="Texto de Aviso 2" xfId="250"/>
    <cellStyle name="Texto de Aviso 2 2" xfId="251"/>
    <cellStyle name="Texto de Aviso 3" xfId="252"/>
    <cellStyle name="Texto de Aviso 3 2" xfId="253"/>
    <cellStyle name="Texto Explicativo 2" xfId="254"/>
    <cellStyle name="Texto Explicativo 2 2" xfId="255"/>
    <cellStyle name="Texto Explicativo 3" xfId="256"/>
    <cellStyle name="Texto Explicativo 3 2" xfId="257"/>
    <cellStyle name="Title" xfId="258"/>
    <cellStyle name="Título 1 1" xfId="259"/>
    <cellStyle name="Título 1 2" xfId="260"/>
    <cellStyle name="Título 1 2 2" xfId="261"/>
    <cellStyle name="Título 1 3" xfId="262"/>
    <cellStyle name="Título 1 3 2" xfId="263"/>
    <cellStyle name="Título 2 2" xfId="264"/>
    <cellStyle name="Título 2 2 2" xfId="265"/>
    <cellStyle name="Título 2 3" xfId="266"/>
    <cellStyle name="Título 2 3 2" xfId="267"/>
    <cellStyle name="Título 3 2" xfId="268"/>
    <cellStyle name="Título 3 2 2" xfId="269"/>
    <cellStyle name="Título 3 3" xfId="270"/>
    <cellStyle name="Título 3 3 2" xfId="271"/>
    <cellStyle name="Título 4 2" xfId="272"/>
    <cellStyle name="Título 4 2 2" xfId="273"/>
    <cellStyle name="Título 4 3" xfId="274"/>
    <cellStyle name="Título 4 3 2" xfId="275"/>
    <cellStyle name="Título 5" xfId="276"/>
    <cellStyle name="Título 5 2" xfId="277"/>
    <cellStyle name="Título 6" xfId="278"/>
    <cellStyle name="Título 6 2" xfId="279"/>
    <cellStyle name="Titulo1" xfId="280"/>
    <cellStyle name="Titulo2" xfId="281"/>
    <cellStyle name="Total 2" xfId="282"/>
    <cellStyle name="Total 2 2" xfId="283"/>
    <cellStyle name="Total 3" xfId="284"/>
    <cellStyle name="Total 3 2" xfId="285"/>
    <cellStyle name="Vírgula 2" xfId="286"/>
    <cellStyle name="Vírgula 2 2" xfId="287"/>
    <cellStyle name="Vírgula 3" xfId="288"/>
    <cellStyle name="Warning Text" xfId="289"/>
  </cellStyles>
  <dxfs count="89">
    <dxf>
      <fill>
        <patternFill patternType="solid">
          <fgColor indexed="13"/>
          <bgColor indexed="50"/>
        </patternFill>
      </fill>
    </dxf>
    <dxf>
      <font>
        <b val="0"/>
        <condense val="0"/>
        <extend val="0"/>
        <color indexed="10"/>
      </font>
      <fill>
        <patternFill patternType="solid">
          <fgColor indexed="13"/>
          <bgColor indexed="51"/>
        </patternFill>
      </fill>
    </dxf>
    <dxf>
      <font>
        <b val="0"/>
        <condense val="0"/>
        <extend val="0"/>
        <color indexed="12"/>
      </font>
      <fill>
        <patternFill patternType="solid">
          <fgColor indexed="41"/>
          <bgColor indexed="27"/>
        </patternFill>
      </fill>
    </dxf>
    <dxf>
      <font>
        <b/>
        <i/>
        <condense val="0"/>
        <extend val="0"/>
        <color indexed="10"/>
      </font>
    </dxf>
    <dxf>
      <fill>
        <patternFill patternType="solid">
          <fgColor indexed="50"/>
          <bgColor indexed="13"/>
        </patternFill>
      </fill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FB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DFB2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339090</xdr:colOff>
      <xdr:row>0</xdr:row>
      <xdr:rowOff>45720</xdr:rowOff>
    </xdr:from>
    <xdr:to>
      <xdr:col>4</xdr:col>
      <xdr:colOff>333384</xdr:colOff>
      <xdr:row>0</xdr:row>
      <xdr:rowOff>685800</xdr:rowOff>
    </xdr:to>
    <xdr:sp macro="" textlink="" fLocksText="0">
      <xdr:nvSpPr>
        <xdr:cNvPr id="1025" name="CustomShape 1"/>
        <xdr:cNvSpPr>
          <a:spLocks noChangeArrowheads="1"/>
        </xdr:cNvSpPr>
      </xdr:nvSpPr>
      <xdr:spPr bwMode="auto">
        <a:xfrm>
          <a:off x="2034540" y="45720"/>
          <a:ext cx="4206240" cy="640080"/>
        </a:xfrm>
        <a:custGeom>
          <a:avLst/>
          <a:gdLst>
            <a:gd name="G0" fmla="+- 21600 0 0"/>
            <a:gd name="G1" fmla="+- 1 0 0"/>
            <a:gd name="G2" fmla="+- 65535 0 0"/>
            <a:gd name="G3" fmla="*/ 1 16385 2"/>
            <a:gd name="G4" fmla="*/ 1 51565 51712"/>
            <a:gd name="T0" fmla="*/ 0 w 21600"/>
            <a:gd name="T1" fmla="*/ 0 h 21600"/>
            <a:gd name="T2" fmla="*/ 21600 w 21600"/>
            <a:gd name="T3" fmla="*/ 0 h 21600"/>
            <a:gd name="T4" fmla="*/ 21600 w 21600"/>
            <a:gd name="T5" fmla="*/ 21600 h 21600"/>
            <a:gd name="T6" fmla="*/ 0 w 21600"/>
            <a:gd name="T7" fmla="*/ 21600 h 21600"/>
            <a:gd name="T8" fmla="*/ 0 w 21600"/>
            <a:gd name="T9" fmla="*/ 0 h 21600"/>
            <a:gd name="T10" fmla="*/ 0 w 21600"/>
            <a:gd name="T11" fmla="*/ 0 h 21600"/>
            <a:gd name="T12" fmla="*/ 21600 w 21600"/>
            <a:gd name="T13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T10" t="T11" r="T12" b="T13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ffectLst/>
        <a:extLst/>
      </xdr:spPr>
      <xdr:txBody>
        <a:bodyPr vertOverflow="clip" wrap="square" lIns="27360" tIns="22680" rIns="0" bIns="0" anchor="t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PREFEITURA MUNICIPAL DE LAGOA SANTA</a:t>
          </a:r>
        </a:p>
        <a:p>
          <a:pPr algn="ctr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Secretaria Municipal de desenvolvimento Urbano</a:t>
          </a:r>
        </a:p>
        <a:p>
          <a:pPr algn="ctr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Diretoria de Obras</a:t>
          </a:r>
        </a:p>
      </xdr:txBody>
    </xdr:sp>
    <xdr:clientData/>
  </xdr:twoCellAnchor>
  <xdr:twoCellAnchor>
    <xdr:from>
      <xdr:col>0</xdr:col>
      <xdr:colOff>66675</xdr:colOff>
      <xdr:row>0</xdr:row>
      <xdr:rowOff>38100</xdr:rowOff>
    </xdr:from>
    <xdr:to>
      <xdr:col>1</xdr:col>
      <xdr:colOff>733425</xdr:colOff>
      <xdr:row>0</xdr:row>
      <xdr:rowOff>762000</xdr:rowOff>
    </xdr:to>
    <xdr:pic>
      <xdr:nvPicPr>
        <xdr:cNvPr id="10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38100"/>
          <a:ext cx="1352550" cy="7239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419100</xdr:colOff>
      <xdr:row>1</xdr:row>
      <xdr:rowOff>323850</xdr:rowOff>
    </xdr:to>
    <xdr:pic>
      <xdr:nvPicPr>
        <xdr:cNvPr id="30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0"/>
          <a:ext cx="5362575" cy="7620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Meus%20Documentos\FV-DNE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RA%20LICITAR/CRECHE-GALP&#195;O/PARA%20LICITA&#199;&#195;O/descritivos/Projetos/Marcilio/TO-010/Meus%20documentos/EGESA/Br-482mg/Volume1/CANA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PMLS/MODELO%20PLANILHA%20E%20BDI%20ATUALIZAD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RA%20LICITAR/CRECHE-GALP&#195;O/PARA%20LICITA&#199;&#195;O/descritivos/Meus%20documentos/Egesa-antigos/TO-134/Meus%20Documentos/FV-DNE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0798\TECNICO\TEACOMP\LOTE06\P09\P10\RELAT6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RA%20LICITAR/CRECHE-GALP&#195;O/PARA%20LICITA&#199;&#195;O/descritivos/Meus%20documentos/Egesa-antigos/TO-134/0798/TECNICO/TEACOMP/LOTE06/P09/P10/RELAT6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rquivos%20internos/Quadro%20de%20quantidades/ORCAMEN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\Br-482mg\Volume1\CANA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RA%20LICITAR/CRECHE-GALP&#195;O/PARA%20LICITA&#199;&#195;O/descritivos/Meus%20documentos/EGESA/Br-482mg/Volume1/CANA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RA%20LICITAR/CRECHE-GALP&#195;O/PARA%20LICITA&#199;&#195;O/PMLS/MODELO%20PLANILHA%20E%20BDI%20ATUALIZADO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Projetos\Marcilio\TO-010\Meus%20documentos\EGESA\Br-482mg\Volume1\CANA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qorcamentodner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BDI TCU 2622 - EDIF"/>
      <sheetName val="BDI TCU 2622 -URBANAS "/>
      <sheetName val="BDI TCU 2622 -SANEAMENTO"/>
      <sheetName val="BDI TCU 2622 - ELET"/>
      <sheetName val="BDI TCU 2622 - MAT.EQUIP"/>
      <sheetName val="BDI TCU 2622 PORT.MAR.FLU"/>
      <sheetName val="QCI"/>
      <sheetName val="CRONOGRAMA FINAN"/>
      <sheetName val="CRONOGRAMA FÍSICO"/>
    </sheetNames>
    <sheetDataSet>
      <sheetData sheetId="0">
        <row r="11">
          <cell r="N11" t="str">
            <v>MG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UT_ORIGINAL"/>
      <sheetName val="RESUMO_AUT1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UT_ORIGINAL"/>
      <sheetName val="RESUMO_AUT1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BDI TCU 2622 - EDIF"/>
      <sheetName val="BDI TCU 2622 -URBANAS "/>
      <sheetName val="BDI TCU 2622 -SANEAMENTO"/>
      <sheetName val="BDI TCU 2622 - ELET"/>
      <sheetName val="BDI TCU 2622 - MAT.EQUIP"/>
      <sheetName val="BDI TCU 2622 PORT.MAR.FLU"/>
      <sheetName val="QCI"/>
      <sheetName val="CRONOGRAMA FINAN"/>
      <sheetName val="CRONOGRAMA FÍSICO"/>
      <sheetName val="MODELO PLANILHA E BDI ATUALIZ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41"/>
  <sheetViews>
    <sheetView showGridLines="0" showZeros="0" tabSelected="1" view="pageBreakPreview" zoomScaleNormal="85" zoomScaleSheetLayoutView="100" workbookViewId="0">
      <selection activeCell="E26" sqref="E26"/>
    </sheetView>
  </sheetViews>
  <sheetFormatPr defaultColWidth="9.28515625" defaultRowHeight="12.75"/>
  <cols>
    <col min="1" max="1" width="8.28515625" style="1" customWidth="1"/>
    <col min="2" max="2" width="19" style="1" customWidth="1"/>
    <col min="3" max="3" width="57.85546875" style="1" customWidth="1"/>
    <col min="4" max="4" width="11.28515625" style="1" customWidth="1"/>
    <col min="5" max="5" width="14.7109375" style="1" customWidth="1"/>
    <col min="6" max="6" width="14.28515625" style="1" customWidth="1"/>
    <col min="7" max="7" width="13.140625" style="1" customWidth="1"/>
    <col min="8" max="8" width="15.140625" style="1" customWidth="1"/>
    <col min="9" max="9" width="15.85546875" style="1" hidden="1" customWidth="1"/>
    <col min="10" max="10" width="18.42578125" style="1" hidden="1" customWidth="1"/>
    <col min="11" max="11" width="12.5703125" style="1" hidden="1" customWidth="1"/>
    <col min="12" max="12" width="9.28515625" style="1" hidden="1" customWidth="1"/>
    <col min="13" max="13" width="25.7109375" style="1" hidden="1" customWidth="1"/>
    <col min="14" max="14" width="6.85546875" style="1" hidden="1" customWidth="1"/>
    <col min="15" max="18" width="9.28515625" style="1" hidden="1" customWidth="1"/>
    <col min="19" max="19" width="11.28515625" style="1" hidden="1" customWidth="1"/>
    <col min="20" max="21" width="9.28515625" style="1" hidden="1" customWidth="1"/>
    <col min="22" max="22" width="15.7109375" style="1" hidden="1" customWidth="1"/>
    <col min="23" max="23" width="11.85546875" style="1" hidden="1" customWidth="1"/>
    <col min="24" max="25" width="10.28515625" style="1" hidden="1" customWidth="1"/>
    <col min="26" max="26" width="14" style="1" hidden="1" customWidth="1"/>
    <col min="27" max="28" width="10.28515625" style="1" hidden="1" customWidth="1"/>
    <col min="29" max="29" width="11.7109375" style="1" hidden="1" customWidth="1"/>
    <col min="30" max="30" width="11.85546875" style="1" hidden="1" customWidth="1"/>
    <col min="31" max="33" width="9.28515625" style="1" hidden="1" customWidth="1"/>
    <col min="34" max="16384" width="9.28515625" style="1"/>
  </cols>
  <sheetData>
    <row r="1" spans="1:252" ht="60.75" customHeight="1">
      <c r="A1" s="234"/>
      <c r="B1" s="234"/>
      <c r="C1" s="235"/>
      <c r="D1" s="235"/>
      <c r="E1" s="235"/>
      <c r="F1" s="235"/>
      <c r="G1" s="235"/>
      <c r="H1" s="235"/>
    </row>
    <row r="2" spans="1:252" ht="3.75" customHeight="1">
      <c r="A2" s="236"/>
      <c r="B2" s="236"/>
      <c r="C2" s="236"/>
      <c r="D2" s="236"/>
      <c r="E2" s="236"/>
      <c r="F2" s="236"/>
      <c r="G2" s="236"/>
      <c r="H2" s="236"/>
    </row>
    <row r="3" spans="1:252" ht="20.100000000000001" customHeight="1">
      <c r="A3" s="237" t="s">
        <v>0</v>
      </c>
      <c r="B3" s="237"/>
      <c r="C3" s="237"/>
      <c r="D3" s="237"/>
      <c r="E3" s="237"/>
      <c r="F3" s="237"/>
      <c r="G3" s="237"/>
      <c r="H3" s="237"/>
    </row>
    <row r="4" spans="1:252" ht="3.75" customHeight="1">
      <c r="A4" s="236"/>
      <c r="B4" s="236"/>
      <c r="C4" s="236"/>
      <c r="D4" s="236"/>
      <c r="E4" s="236"/>
      <c r="F4" s="236"/>
      <c r="G4" s="236"/>
      <c r="H4" s="236"/>
    </row>
    <row r="5" spans="1:252" ht="20.100000000000001" customHeight="1">
      <c r="A5" s="238" t="s">
        <v>1</v>
      </c>
      <c r="B5" s="238"/>
      <c r="C5" s="238"/>
      <c r="D5" s="238"/>
      <c r="E5" s="238"/>
      <c r="F5" s="239" t="s">
        <v>2</v>
      </c>
      <c r="G5" s="239"/>
      <c r="H5" s="239"/>
    </row>
    <row r="6" spans="1:252" ht="31.5" customHeight="1">
      <c r="A6" s="240" t="s">
        <v>67</v>
      </c>
      <c r="B6" s="240"/>
      <c r="C6" s="240"/>
      <c r="D6" s="240"/>
      <c r="E6" s="240"/>
      <c r="F6" s="241" t="s">
        <v>87</v>
      </c>
      <c r="G6" s="241"/>
      <c r="H6" s="241"/>
    </row>
    <row r="7" spans="1:252" ht="25.5" customHeight="1">
      <c r="A7" s="240" t="s">
        <v>93</v>
      </c>
      <c r="B7" s="240"/>
      <c r="C7" s="240"/>
      <c r="D7" s="240"/>
      <c r="E7" s="239" t="s">
        <v>3</v>
      </c>
      <c r="F7" s="239"/>
      <c r="G7" s="239"/>
      <c r="H7" s="239"/>
    </row>
    <row r="8" spans="1:252" ht="24.75" customHeight="1">
      <c r="A8" s="242" t="s">
        <v>136</v>
      </c>
      <c r="B8" s="242"/>
      <c r="C8" s="242"/>
      <c r="D8" s="242"/>
      <c r="E8" s="243" t="s">
        <v>4</v>
      </c>
      <c r="F8" s="244" t="s">
        <v>5</v>
      </c>
      <c r="G8" s="254" t="s">
        <v>6</v>
      </c>
      <c r="H8" s="254"/>
    </row>
    <row r="9" spans="1:252" ht="20.100000000000001" customHeight="1">
      <c r="A9" s="240" t="s">
        <v>7</v>
      </c>
      <c r="B9" s="240"/>
      <c r="C9" s="240"/>
      <c r="D9" s="240"/>
      <c r="E9" s="243"/>
      <c r="F9" s="244"/>
      <c r="G9" s="255">
        <v>0.30170000000000002</v>
      </c>
      <c r="H9" s="255"/>
      <c r="W9" s="253">
        <v>0.7</v>
      </c>
      <c r="X9" s="253"/>
      <c r="Y9" s="253"/>
    </row>
    <row r="10" spans="1:252" ht="3.75" customHeight="1">
      <c r="A10" s="246"/>
      <c r="B10" s="246"/>
      <c r="C10" s="246"/>
      <c r="D10" s="246"/>
      <c r="E10" s="246"/>
      <c r="F10" s="246"/>
      <c r="G10" s="246"/>
      <c r="H10" s="246"/>
    </row>
    <row r="11" spans="1:252" ht="38.25">
      <c r="A11" s="2" t="s">
        <v>8</v>
      </c>
      <c r="B11" s="3" t="s">
        <v>9</v>
      </c>
      <c r="C11" s="152" t="s">
        <v>10</v>
      </c>
      <c r="D11" s="3" t="s">
        <v>11</v>
      </c>
      <c r="E11" s="3" t="s">
        <v>12</v>
      </c>
      <c r="F11" s="4" t="s">
        <v>13</v>
      </c>
      <c r="G11" s="4" t="s">
        <v>14</v>
      </c>
      <c r="H11" s="5" t="s">
        <v>15</v>
      </c>
      <c r="N11" s="253">
        <v>0.3</v>
      </c>
      <c r="O11" s="253"/>
      <c r="P11" s="253"/>
      <c r="Q11" s="253"/>
      <c r="R11" s="253"/>
      <c r="S11" s="253"/>
      <c r="T11" s="253"/>
      <c r="U11" s="253"/>
      <c r="V11" s="253"/>
      <c r="W11" s="253">
        <v>0.4</v>
      </c>
      <c r="X11" s="253"/>
      <c r="Y11" s="253"/>
      <c r="Z11" s="253">
        <v>0.3</v>
      </c>
      <c r="AA11" s="253"/>
      <c r="AB11" s="253"/>
    </row>
    <row r="12" spans="1:252" s="15" customFormat="1" ht="27.75" customHeight="1">
      <c r="A12" s="6" t="s">
        <v>16</v>
      </c>
      <c r="B12" s="7"/>
      <c r="C12" s="153" t="s">
        <v>92</v>
      </c>
      <c r="D12" s="8"/>
      <c r="E12" s="9"/>
      <c r="F12" s="9"/>
      <c r="G12" s="9"/>
      <c r="H12" s="10"/>
      <c r="I12" s="232"/>
      <c r="J12" s="233"/>
      <c r="K12" s="233"/>
      <c r="L12" s="233"/>
      <c r="M12" s="233"/>
      <c r="N12" s="252" t="s">
        <v>164</v>
      </c>
      <c r="O12" s="252"/>
      <c r="P12" s="252"/>
      <c r="Q12" s="252"/>
      <c r="R12" s="252"/>
      <c r="S12" s="252"/>
      <c r="T12" s="252"/>
      <c r="U12" s="252"/>
      <c r="V12" s="252"/>
      <c r="W12" s="252" t="s">
        <v>182</v>
      </c>
      <c r="X12" s="252"/>
      <c r="Y12" s="252"/>
      <c r="Z12" s="252" t="s">
        <v>183</v>
      </c>
      <c r="AA12" s="252"/>
      <c r="AB12" s="252"/>
      <c r="AC12" s="187"/>
      <c r="AD12" s="187"/>
      <c r="AE12" s="187"/>
      <c r="AF12" s="187"/>
      <c r="AG12" s="187"/>
      <c r="AH12" s="12"/>
      <c r="AI12" s="13"/>
      <c r="AJ12" s="14"/>
      <c r="AN12" s="16"/>
      <c r="AO12" s="11"/>
      <c r="AP12" s="12"/>
      <c r="AQ12" s="13"/>
      <c r="AR12" s="14"/>
      <c r="AV12" s="16"/>
      <c r="AW12" s="11"/>
      <c r="AX12" s="12"/>
      <c r="AY12" s="13"/>
      <c r="AZ12" s="14"/>
      <c r="BD12" s="16"/>
      <c r="BE12" s="11"/>
      <c r="BF12" s="12"/>
      <c r="BG12" s="13"/>
      <c r="BH12" s="14"/>
      <c r="BL12" s="16"/>
      <c r="BM12" s="11"/>
      <c r="BN12" s="12"/>
      <c r="BO12" s="13"/>
      <c r="BP12" s="14"/>
      <c r="BT12" s="16"/>
      <c r="BU12" s="11"/>
      <c r="BV12" s="12"/>
      <c r="BW12" s="13"/>
      <c r="BX12" s="14"/>
      <c r="CB12" s="16"/>
      <c r="CC12" s="11"/>
      <c r="CD12" s="12"/>
      <c r="CE12" s="13"/>
      <c r="CF12" s="14"/>
      <c r="CJ12" s="16"/>
      <c r="CK12" s="11"/>
      <c r="CL12" s="12"/>
      <c r="CM12" s="13"/>
      <c r="CN12" s="14"/>
      <c r="CR12" s="16"/>
      <c r="CS12" s="11"/>
      <c r="CT12" s="12"/>
      <c r="CU12" s="13"/>
      <c r="CV12" s="14"/>
      <c r="CZ12" s="16"/>
      <c r="DA12" s="11"/>
      <c r="DB12" s="12"/>
      <c r="DC12" s="13"/>
      <c r="DD12" s="14"/>
      <c r="DH12" s="16"/>
      <c r="DI12" s="11"/>
      <c r="DJ12" s="12"/>
      <c r="DK12" s="13"/>
      <c r="DL12" s="14"/>
      <c r="DP12" s="16"/>
      <c r="DQ12" s="11"/>
      <c r="DR12" s="12"/>
      <c r="DS12" s="13"/>
      <c r="DT12" s="14"/>
      <c r="DX12" s="16"/>
      <c r="DY12" s="11"/>
      <c r="DZ12" s="12"/>
      <c r="EA12" s="13"/>
      <c r="EB12" s="14"/>
      <c r="EF12" s="16"/>
      <c r="EG12" s="11"/>
      <c r="EH12" s="12"/>
      <c r="EI12" s="13"/>
      <c r="EJ12" s="14"/>
      <c r="EN12" s="16"/>
      <c r="EO12" s="11"/>
      <c r="EP12" s="12"/>
      <c r="EQ12" s="13"/>
      <c r="ER12" s="14"/>
      <c r="EV12" s="16"/>
      <c r="EW12" s="11"/>
      <c r="EX12" s="12"/>
      <c r="EY12" s="13"/>
      <c r="EZ12" s="14"/>
      <c r="FD12" s="16"/>
      <c r="FE12" s="11"/>
      <c r="FF12" s="12"/>
      <c r="FG12" s="13"/>
      <c r="FH12" s="14"/>
      <c r="FL12" s="16"/>
      <c r="FM12" s="11"/>
      <c r="FN12" s="12"/>
      <c r="FO12" s="13"/>
      <c r="FP12" s="14"/>
      <c r="FT12" s="16"/>
      <c r="FU12" s="11"/>
      <c r="FV12" s="12"/>
      <c r="FW12" s="13"/>
      <c r="FX12" s="14"/>
      <c r="GB12" s="16"/>
      <c r="GC12" s="11"/>
      <c r="GD12" s="12"/>
      <c r="GE12" s="13"/>
      <c r="GF12" s="14"/>
      <c r="GJ12" s="16"/>
      <c r="GK12" s="11"/>
      <c r="GL12" s="12"/>
      <c r="GM12" s="13"/>
      <c r="GN12" s="14"/>
      <c r="GR12" s="16"/>
      <c r="GS12" s="11"/>
      <c r="GT12" s="12"/>
      <c r="GU12" s="13"/>
      <c r="GV12" s="14"/>
      <c r="GZ12" s="16"/>
      <c r="HA12" s="11"/>
      <c r="HB12" s="12"/>
      <c r="HC12" s="13"/>
      <c r="HD12" s="14"/>
      <c r="HH12" s="16"/>
      <c r="HI12" s="11"/>
      <c r="HJ12" s="12"/>
      <c r="HK12" s="13"/>
      <c r="HL12" s="14"/>
      <c r="HP12" s="16"/>
      <c r="HQ12" s="11"/>
      <c r="HR12" s="12"/>
      <c r="HS12" s="13"/>
      <c r="HT12" s="14"/>
      <c r="HX12" s="16"/>
      <c r="HY12" s="11"/>
      <c r="HZ12" s="12"/>
      <c r="IA12" s="13"/>
      <c r="IB12" s="14"/>
      <c r="IF12" s="16"/>
      <c r="IG12" s="11"/>
      <c r="IH12" s="12"/>
      <c r="II12" s="13"/>
      <c r="IJ12" s="14"/>
      <c r="IN12" s="16"/>
      <c r="IO12" s="11"/>
      <c r="IP12" s="12"/>
      <c r="IQ12" s="13"/>
      <c r="IR12" s="14"/>
    </row>
    <row r="13" spans="1:252" s="15" customFormat="1" ht="27.75" customHeight="1">
      <c r="A13" s="194" t="s">
        <v>176</v>
      </c>
      <c r="B13" s="195"/>
      <c r="C13" s="196" t="s">
        <v>181</v>
      </c>
      <c r="D13" s="197"/>
      <c r="E13" s="198"/>
      <c r="F13" s="198"/>
      <c r="G13" s="198"/>
      <c r="H13" s="199">
        <f>SUM(H14:H24)</f>
        <v>1768077.84</v>
      </c>
      <c r="I13" s="189"/>
      <c r="J13" s="190"/>
      <c r="K13" s="190"/>
      <c r="L13" s="190"/>
      <c r="M13" s="190"/>
      <c r="N13" s="208">
        <v>601</v>
      </c>
      <c r="O13" s="208">
        <v>644</v>
      </c>
      <c r="P13" s="208">
        <v>653</v>
      </c>
      <c r="Q13" s="208">
        <v>658</v>
      </c>
      <c r="R13" s="208">
        <v>667</v>
      </c>
      <c r="S13" s="208">
        <v>702</v>
      </c>
      <c r="T13" s="208">
        <v>711</v>
      </c>
      <c r="U13" s="208">
        <v>725</v>
      </c>
      <c r="V13" s="208">
        <v>757</v>
      </c>
      <c r="W13" s="208">
        <v>814</v>
      </c>
      <c r="X13" s="208">
        <v>868</v>
      </c>
      <c r="Y13" s="208">
        <v>884</v>
      </c>
      <c r="Z13" s="208">
        <v>353</v>
      </c>
      <c r="AA13" s="208">
        <v>287</v>
      </c>
      <c r="AB13" s="208">
        <v>362</v>
      </c>
      <c r="AC13" s="187"/>
      <c r="AD13" s="187"/>
      <c r="AE13" s="187"/>
      <c r="AF13" s="187"/>
      <c r="AG13" s="187"/>
      <c r="AH13" s="12"/>
      <c r="AI13" s="13"/>
      <c r="AJ13" s="14"/>
      <c r="AN13" s="16"/>
      <c r="AO13" s="191"/>
      <c r="AP13" s="12"/>
      <c r="AQ13" s="13"/>
      <c r="AR13" s="14"/>
      <c r="AV13" s="16"/>
      <c r="AW13" s="191"/>
      <c r="AX13" s="12"/>
      <c r="AY13" s="13"/>
      <c r="AZ13" s="14"/>
      <c r="BD13" s="16"/>
      <c r="BE13" s="191"/>
      <c r="BF13" s="12"/>
      <c r="BG13" s="13"/>
      <c r="BH13" s="14"/>
      <c r="BL13" s="16"/>
      <c r="BM13" s="191"/>
      <c r="BN13" s="12"/>
      <c r="BO13" s="13"/>
      <c r="BP13" s="14"/>
      <c r="BT13" s="16"/>
      <c r="BU13" s="191"/>
      <c r="BV13" s="12"/>
      <c r="BW13" s="13"/>
      <c r="BX13" s="14"/>
      <c r="CB13" s="16"/>
      <c r="CC13" s="191"/>
      <c r="CD13" s="12"/>
      <c r="CE13" s="13"/>
      <c r="CF13" s="14"/>
      <c r="CJ13" s="16"/>
      <c r="CK13" s="191"/>
      <c r="CL13" s="12"/>
      <c r="CM13" s="13"/>
      <c r="CN13" s="14"/>
      <c r="CR13" s="16"/>
      <c r="CS13" s="191"/>
      <c r="CT13" s="12"/>
      <c r="CU13" s="13"/>
      <c r="CV13" s="14"/>
      <c r="CZ13" s="16"/>
      <c r="DA13" s="191"/>
      <c r="DB13" s="12"/>
      <c r="DC13" s="13"/>
      <c r="DD13" s="14"/>
      <c r="DH13" s="16"/>
      <c r="DI13" s="191"/>
      <c r="DJ13" s="12"/>
      <c r="DK13" s="13"/>
      <c r="DL13" s="14"/>
      <c r="DP13" s="16"/>
      <c r="DQ13" s="191"/>
      <c r="DR13" s="12"/>
      <c r="DS13" s="13"/>
      <c r="DT13" s="14"/>
      <c r="DX13" s="16"/>
      <c r="DY13" s="191"/>
      <c r="DZ13" s="12"/>
      <c r="EA13" s="13"/>
      <c r="EB13" s="14"/>
      <c r="EF13" s="16"/>
      <c r="EG13" s="191"/>
      <c r="EH13" s="12"/>
      <c r="EI13" s="13"/>
      <c r="EJ13" s="14"/>
      <c r="EN13" s="16"/>
      <c r="EO13" s="191"/>
      <c r="EP13" s="12"/>
      <c r="EQ13" s="13"/>
      <c r="ER13" s="14"/>
      <c r="EV13" s="16"/>
      <c r="EW13" s="191"/>
      <c r="EX13" s="12"/>
      <c r="EY13" s="13"/>
      <c r="EZ13" s="14"/>
      <c r="FD13" s="16"/>
      <c r="FE13" s="191"/>
      <c r="FF13" s="12"/>
      <c r="FG13" s="13"/>
      <c r="FH13" s="14"/>
      <c r="FL13" s="16"/>
      <c r="FM13" s="191"/>
      <c r="FN13" s="12"/>
      <c r="FO13" s="13"/>
      <c r="FP13" s="14"/>
      <c r="FT13" s="16"/>
      <c r="FU13" s="191"/>
      <c r="FV13" s="12"/>
      <c r="FW13" s="13"/>
      <c r="FX13" s="14"/>
      <c r="GB13" s="16"/>
      <c r="GC13" s="191"/>
      <c r="GD13" s="12"/>
      <c r="GE13" s="13"/>
      <c r="GF13" s="14"/>
      <c r="GJ13" s="16"/>
      <c r="GK13" s="191"/>
      <c r="GL13" s="12"/>
      <c r="GM13" s="13"/>
      <c r="GN13" s="14"/>
      <c r="GR13" s="16"/>
      <c r="GS13" s="191"/>
      <c r="GT13" s="12"/>
      <c r="GU13" s="13"/>
      <c r="GV13" s="14"/>
      <c r="GZ13" s="16"/>
      <c r="HA13" s="191"/>
      <c r="HB13" s="12"/>
      <c r="HC13" s="13"/>
      <c r="HD13" s="14"/>
      <c r="HH13" s="16"/>
      <c r="HI13" s="191"/>
      <c r="HJ13" s="12"/>
      <c r="HK13" s="13"/>
      <c r="HL13" s="14"/>
      <c r="HP13" s="16"/>
      <c r="HQ13" s="191"/>
      <c r="HR13" s="12"/>
      <c r="HS13" s="13"/>
      <c r="HT13" s="14"/>
      <c r="HX13" s="16"/>
      <c r="HY13" s="191"/>
      <c r="HZ13" s="12"/>
      <c r="IA13" s="13"/>
      <c r="IB13" s="14"/>
      <c r="IF13" s="16"/>
      <c r="IG13" s="191"/>
      <c r="IH13" s="12"/>
      <c r="II13" s="13"/>
      <c r="IJ13" s="14"/>
      <c r="IN13" s="16"/>
      <c r="IO13" s="191"/>
      <c r="IP13" s="12"/>
      <c r="IQ13" s="13"/>
      <c r="IR13" s="14"/>
    </row>
    <row r="14" spans="1:252" s="15" customFormat="1" ht="62.25" customHeight="1">
      <c r="A14" s="139" t="s">
        <v>17</v>
      </c>
      <c r="B14" s="140" t="s">
        <v>119</v>
      </c>
      <c r="C14" s="154" t="str">
        <f>COMPOSIÇÃO!D1</f>
        <v xml:space="preserve">ALAMBRADO EM TUBO GALVANIZ. DIN-2440 D=2",TELA #2" E FIO 12, INCLUSIVE PINTURA ESMALTE (DUAS DEMÃOS) E FUNDO ANTIOXIDANTE (UMA DEMÃO) </v>
      </c>
      <c r="D14" s="140" t="s">
        <v>18</v>
      </c>
      <c r="E14" s="141">
        <v>3892</v>
      </c>
      <c r="F14" s="141">
        <f>COMPOSIÇÃO!H10</f>
        <v>238.77533800000003</v>
      </c>
      <c r="G14" s="142">
        <f t="shared" ref="G14" si="0">ROUND(F14+(F14*$G$9),2)</f>
        <v>310.81</v>
      </c>
      <c r="H14" s="143">
        <f t="shared" ref="H14" si="1">ROUND((E14*G14),2)</f>
        <v>1209672.52</v>
      </c>
      <c r="I14" s="119">
        <f>E14*20%</f>
        <v>778.40000000000009</v>
      </c>
      <c r="J14" s="120"/>
      <c r="K14" s="120"/>
      <c r="L14" s="120"/>
      <c r="M14" s="120"/>
      <c r="N14" s="187">
        <f>E14*25%</f>
        <v>973</v>
      </c>
      <c r="O14" s="187">
        <f>E14+N14</f>
        <v>4865</v>
      </c>
      <c r="P14" s="187"/>
      <c r="Q14" s="187"/>
      <c r="R14" s="187"/>
      <c r="S14" s="187"/>
      <c r="T14" s="187"/>
      <c r="U14" s="187"/>
      <c r="V14" s="187"/>
      <c r="W14" s="187">
        <f>($H$14*$W$9)/3</f>
        <v>282256.9213333333</v>
      </c>
      <c r="X14" s="187">
        <f>($H$14*$W$9)/3</f>
        <v>282256.9213333333</v>
      </c>
      <c r="Y14" s="187">
        <f>($H$14*$W$9)/3</f>
        <v>282256.9213333333</v>
      </c>
      <c r="Z14" s="187">
        <f>($H$14*$Z$11)/3</f>
        <v>120967.25199999999</v>
      </c>
      <c r="AA14" s="187">
        <f>($H$14*$Z$11)/3</f>
        <v>120967.25199999999</v>
      </c>
      <c r="AB14" s="187">
        <f>($H$14*$Z$11)/3</f>
        <v>120967.25199999999</v>
      </c>
      <c r="AC14" s="187"/>
      <c r="AD14" s="187">
        <f>SUM(N14:AB14)</f>
        <v>1215510.52</v>
      </c>
      <c r="AE14" s="187">
        <f>AD14-H14</f>
        <v>5838</v>
      </c>
      <c r="AF14" s="187"/>
      <c r="AG14" s="187"/>
      <c r="AH14" s="12"/>
      <c r="AI14" s="13"/>
      <c r="AJ14" s="14"/>
      <c r="AN14" s="16"/>
      <c r="AO14" s="11"/>
      <c r="AP14" s="12"/>
      <c r="AQ14" s="13"/>
      <c r="AR14" s="14"/>
      <c r="AV14" s="16"/>
      <c r="AW14" s="11"/>
      <c r="AX14" s="12"/>
      <c r="AY14" s="13"/>
      <c r="AZ14" s="14"/>
      <c r="BD14" s="16"/>
      <c r="BE14" s="11"/>
      <c r="BF14" s="12"/>
      <c r="BG14" s="13"/>
      <c r="BH14" s="14"/>
      <c r="BL14" s="16"/>
      <c r="BM14" s="11"/>
      <c r="BN14" s="12"/>
      <c r="BO14" s="13"/>
      <c r="BP14" s="14"/>
      <c r="BT14" s="16"/>
      <c r="BU14" s="11"/>
      <c r="BV14" s="12"/>
      <c r="BW14" s="13"/>
      <c r="BX14" s="14"/>
      <c r="CB14" s="16"/>
      <c r="CC14" s="11"/>
      <c r="CD14" s="12"/>
      <c r="CE14" s="13"/>
      <c r="CF14" s="14"/>
      <c r="CJ14" s="16"/>
      <c r="CK14" s="11"/>
      <c r="CL14" s="12"/>
      <c r="CM14" s="13"/>
      <c r="CN14" s="14"/>
      <c r="CR14" s="16"/>
      <c r="CS14" s="11"/>
      <c r="CT14" s="12"/>
      <c r="CU14" s="13"/>
      <c r="CV14" s="14"/>
      <c r="CZ14" s="16"/>
      <c r="DA14" s="11"/>
      <c r="DB14" s="12"/>
      <c r="DC14" s="13"/>
      <c r="DD14" s="14"/>
      <c r="DH14" s="16"/>
      <c r="DI14" s="11"/>
      <c r="DJ14" s="12"/>
      <c r="DK14" s="13"/>
      <c r="DL14" s="14"/>
      <c r="DP14" s="16"/>
      <c r="DQ14" s="11"/>
      <c r="DR14" s="12"/>
      <c r="DS14" s="13"/>
      <c r="DT14" s="14"/>
      <c r="DX14" s="16"/>
      <c r="DY14" s="11"/>
      <c r="DZ14" s="12"/>
      <c r="EA14" s="13"/>
      <c r="EB14" s="14"/>
      <c r="EF14" s="16"/>
      <c r="EG14" s="11"/>
      <c r="EH14" s="12"/>
      <c r="EI14" s="13"/>
      <c r="EJ14" s="14"/>
      <c r="EN14" s="16"/>
      <c r="EO14" s="11"/>
      <c r="EP14" s="12"/>
      <c r="EQ14" s="13"/>
      <c r="ER14" s="14"/>
      <c r="EV14" s="16"/>
      <c r="EW14" s="11"/>
      <c r="EX14" s="12"/>
      <c r="EY14" s="13"/>
      <c r="EZ14" s="14"/>
      <c r="FD14" s="16"/>
      <c r="FE14" s="11"/>
      <c r="FF14" s="12"/>
      <c r="FG14" s="13"/>
      <c r="FH14" s="14"/>
      <c r="FL14" s="16"/>
      <c r="FM14" s="11"/>
      <c r="FN14" s="12"/>
      <c r="FO14" s="13"/>
      <c r="FP14" s="14"/>
      <c r="FT14" s="16"/>
      <c r="FU14" s="11"/>
      <c r="FV14" s="12"/>
      <c r="FW14" s="13"/>
      <c r="FX14" s="14"/>
      <c r="GB14" s="16"/>
      <c r="GC14" s="11"/>
      <c r="GD14" s="12"/>
      <c r="GE14" s="13"/>
      <c r="GF14" s="14"/>
      <c r="GJ14" s="16"/>
      <c r="GK14" s="11"/>
      <c r="GL14" s="12"/>
      <c r="GM14" s="13"/>
      <c r="GN14" s="14"/>
      <c r="GR14" s="16"/>
      <c r="GS14" s="11"/>
      <c r="GT14" s="12"/>
      <c r="GU14" s="13"/>
      <c r="GV14" s="14"/>
      <c r="GZ14" s="16"/>
      <c r="HA14" s="11"/>
      <c r="HB14" s="12"/>
      <c r="HC14" s="13"/>
      <c r="HD14" s="14"/>
      <c r="HH14" s="16"/>
      <c r="HI14" s="11"/>
      <c r="HJ14" s="12"/>
      <c r="HK14" s="13"/>
      <c r="HL14" s="14"/>
      <c r="HP14" s="16"/>
      <c r="HQ14" s="11"/>
      <c r="HR14" s="12"/>
      <c r="HS14" s="13"/>
      <c r="HT14" s="14"/>
      <c r="HX14" s="16"/>
      <c r="HY14" s="11"/>
      <c r="HZ14" s="12"/>
      <c r="IA14" s="13"/>
      <c r="IB14" s="14"/>
      <c r="IF14" s="16"/>
      <c r="IG14" s="11"/>
      <c r="IH14" s="12"/>
      <c r="II14" s="13"/>
      <c r="IJ14" s="14"/>
      <c r="IN14" s="16"/>
      <c r="IO14" s="11"/>
      <c r="IP14" s="12"/>
      <c r="IQ14" s="13"/>
      <c r="IR14" s="14"/>
    </row>
    <row r="15" spans="1:252" s="15" customFormat="1" ht="52.5" customHeight="1">
      <c r="A15" s="139" t="s">
        <v>19</v>
      </c>
      <c r="B15" s="140" t="s">
        <v>120</v>
      </c>
      <c r="C15" s="154" t="str">
        <f>COMPOSIÇÃO!D13</f>
        <v>ALAMBRADO EM MOURÕES DE CONCRETO, COM TELA DE ARAME GALVANIZADO FIO 2,77 MM 12 BWG (INCLUSIVE MURETA EM CONCRETO E ALVENARIA). AF_05/2018</v>
      </c>
      <c r="D15" s="140" t="s">
        <v>20</v>
      </c>
      <c r="E15" s="141">
        <v>100</v>
      </c>
      <c r="F15" s="141">
        <f>COMPOSIÇÃO!H22</f>
        <v>271.44062500000001</v>
      </c>
      <c r="G15" s="142">
        <f t="shared" ref="G15:G30" si="2">ROUND(F15+(F15*$G$9),2)</f>
        <v>353.33</v>
      </c>
      <c r="H15" s="143">
        <f t="shared" ref="H15:H30" si="3">ROUND((E15*G15),2)</f>
        <v>35333</v>
      </c>
      <c r="I15" s="119">
        <f>E15*20%</f>
        <v>20</v>
      </c>
      <c r="J15" s="120"/>
      <c r="K15" s="120"/>
      <c r="L15" s="120"/>
      <c r="M15" s="120"/>
      <c r="N15" s="187"/>
      <c r="O15" s="187"/>
      <c r="P15" s="187"/>
      <c r="Q15" s="187"/>
      <c r="R15" s="187"/>
      <c r="S15" s="187"/>
      <c r="T15" s="187"/>
      <c r="U15" s="187"/>
      <c r="V15" s="187"/>
      <c r="W15" s="187">
        <f>($H15*$W$9)/3</f>
        <v>8244.3666666666668</v>
      </c>
      <c r="X15" s="187">
        <f t="shared" ref="X15:Y16" si="4">($H15*$W$9)/3</f>
        <v>8244.3666666666668</v>
      </c>
      <c r="Y15" s="187">
        <f t="shared" si="4"/>
        <v>8244.3666666666668</v>
      </c>
      <c r="Z15" s="187">
        <f>($H15*$Z$11)/3</f>
        <v>3533.2999999999997</v>
      </c>
      <c r="AA15" s="187">
        <f t="shared" ref="AA15:AB16" si="5">($H15*$Z$11)/3</f>
        <v>3533.2999999999997</v>
      </c>
      <c r="AB15" s="187">
        <f t="shared" si="5"/>
        <v>3533.2999999999997</v>
      </c>
      <c r="AC15" s="187"/>
      <c r="AD15" s="187">
        <f t="shared" ref="AD15:AD30" si="6">SUM(N15:AB15)</f>
        <v>35333</v>
      </c>
      <c r="AE15" s="187">
        <f>AD15-H15</f>
        <v>0</v>
      </c>
      <c r="AF15" s="187"/>
      <c r="AG15" s="187"/>
      <c r="AH15" s="12"/>
      <c r="AI15" s="13"/>
      <c r="AJ15" s="14"/>
      <c r="AN15" s="16"/>
      <c r="AO15" s="11"/>
      <c r="AP15" s="12"/>
      <c r="AQ15" s="13"/>
      <c r="AR15" s="14"/>
      <c r="AV15" s="16"/>
      <c r="AW15" s="11"/>
      <c r="AX15" s="12"/>
      <c r="AY15" s="13"/>
      <c r="AZ15" s="14"/>
      <c r="BD15" s="16"/>
      <c r="BE15" s="11"/>
      <c r="BF15" s="12"/>
      <c r="BG15" s="13"/>
      <c r="BH15" s="14"/>
      <c r="BL15" s="16"/>
      <c r="BM15" s="11"/>
      <c r="BN15" s="12"/>
      <c r="BO15" s="13"/>
      <c r="BP15" s="14"/>
      <c r="BT15" s="16"/>
      <c r="BU15" s="11"/>
      <c r="BV15" s="12"/>
      <c r="BW15" s="13"/>
      <c r="BX15" s="14"/>
      <c r="CB15" s="16"/>
      <c r="CC15" s="11"/>
      <c r="CD15" s="12"/>
      <c r="CE15" s="13"/>
      <c r="CF15" s="14"/>
      <c r="CJ15" s="16"/>
      <c r="CK15" s="11"/>
      <c r="CL15" s="12"/>
      <c r="CM15" s="13"/>
      <c r="CN15" s="14"/>
      <c r="CR15" s="16"/>
      <c r="CS15" s="11"/>
      <c r="CT15" s="12"/>
      <c r="CU15" s="13"/>
      <c r="CV15" s="14"/>
      <c r="CZ15" s="16"/>
      <c r="DA15" s="11"/>
      <c r="DB15" s="12"/>
      <c r="DC15" s="13"/>
      <c r="DD15" s="14"/>
      <c r="DH15" s="16"/>
      <c r="DI15" s="11"/>
      <c r="DJ15" s="12"/>
      <c r="DK15" s="13"/>
      <c r="DL15" s="14"/>
      <c r="DP15" s="16"/>
      <c r="DQ15" s="11"/>
      <c r="DR15" s="12"/>
      <c r="DS15" s="13"/>
      <c r="DT15" s="14"/>
      <c r="DX15" s="16"/>
      <c r="DY15" s="11"/>
      <c r="DZ15" s="12"/>
      <c r="EA15" s="13"/>
      <c r="EB15" s="14"/>
      <c r="EF15" s="16"/>
      <c r="EG15" s="11"/>
      <c r="EH15" s="12"/>
      <c r="EI15" s="13"/>
      <c r="EJ15" s="14"/>
      <c r="EN15" s="16"/>
      <c r="EO15" s="11"/>
      <c r="EP15" s="12"/>
      <c r="EQ15" s="13"/>
      <c r="ER15" s="14"/>
      <c r="EV15" s="16"/>
      <c r="EW15" s="11"/>
      <c r="EX15" s="12"/>
      <c r="EY15" s="13"/>
      <c r="EZ15" s="14"/>
      <c r="FD15" s="16"/>
      <c r="FE15" s="11"/>
      <c r="FF15" s="12"/>
      <c r="FG15" s="13"/>
      <c r="FH15" s="14"/>
      <c r="FL15" s="16"/>
      <c r="FM15" s="11"/>
      <c r="FN15" s="12"/>
      <c r="FO15" s="13"/>
      <c r="FP15" s="14"/>
      <c r="FT15" s="16"/>
      <c r="FU15" s="11"/>
      <c r="FV15" s="12"/>
      <c r="FW15" s="13"/>
      <c r="FX15" s="14"/>
      <c r="GB15" s="16"/>
      <c r="GC15" s="11"/>
      <c r="GD15" s="12"/>
      <c r="GE15" s="13"/>
      <c r="GF15" s="14"/>
      <c r="GJ15" s="16"/>
      <c r="GK15" s="11"/>
      <c r="GL15" s="12"/>
      <c r="GM15" s="13"/>
      <c r="GN15" s="14"/>
      <c r="GR15" s="16"/>
      <c r="GS15" s="11"/>
      <c r="GT15" s="12"/>
      <c r="GU15" s="13"/>
      <c r="GV15" s="14"/>
      <c r="GZ15" s="16"/>
      <c r="HA15" s="11"/>
      <c r="HB15" s="12"/>
      <c r="HC15" s="13"/>
      <c r="HD15" s="14"/>
      <c r="HH15" s="16"/>
      <c r="HI15" s="11"/>
      <c r="HJ15" s="12"/>
      <c r="HK15" s="13"/>
      <c r="HL15" s="14"/>
      <c r="HP15" s="16"/>
      <c r="HQ15" s="11"/>
      <c r="HR15" s="12"/>
      <c r="HS15" s="13"/>
      <c r="HT15" s="14"/>
      <c r="HX15" s="16"/>
      <c r="HY15" s="11"/>
      <c r="HZ15" s="12"/>
      <c r="IA15" s="13"/>
      <c r="IB15" s="14"/>
      <c r="IF15" s="16"/>
      <c r="IG15" s="11"/>
      <c r="IH15" s="12"/>
      <c r="II15" s="13"/>
      <c r="IJ15" s="14"/>
      <c r="IN15" s="16"/>
      <c r="IO15" s="11"/>
      <c r="IP15" s="12"/>
      <c r="IQ15" s="13"/>
      <c r="IR15" s="14"/>
    </row>
    <row r="16" spans="1:252" s="15" customFormat="1" ht="39" customHeight="1">
      <c r="A16" s="139" t="s">
        <v>21</v>
      </c>
      <c r="B16" s="140" t="s">
        <v>102</v>
      </c>
      <c r="C16" s="154" t="s">
        <v>103</v>
      </c>
      <c r="D16" s="140" t="s">
        <v>18</v>
      </c>
      <c r="E16" s="141">
        <v>200</v>
      </c>
      <c r="F16" s="141">
        <v>11.06</v>
      </c>
      <c r="G16" s="142">
        <f t="shared" si="2"/>
        <v>14.4</v>
      </c>
      <c r="H16" s="143">
        <f t="shared" si="3"/>
        <v>2880</v>
      </c>
      <c r="I16" s="186"/>
      <c r="J16" s="186"/>
      <c r="K16" s="186"/>
      <c r="L16" s="186"/>
      <c r="M16" s="186"/>
      <c r="N16" s="187"/>
      <c r="O16" s="187"/>
      <c r="P16" s="187"/>
      <c r="Q16" s="187"/>
      <c r="R16" s="187"/>
      <c r="S16" s="187"/>
      <c r="T16" s="187"/>
      <c r="U16" s="187"/>
      <c r="V16" s="187"/>
      <c r="W16" s="187">
        <f>($H16*$W$9)/3</f>
        <v>671.99999999999989</v>
      </c>
      <c r="X16" s="187">
        <f t="shared" si="4"/>
        <v>671.99999999999989</v>
      </c>
      <c r="Y16" s="187">
        <f t="shared" si="4"/>
        <v>671.99999999999989</v>
      </c>
      <c r="Z16" s="187">
        <f>($H16*$Z$11)/3</f>
        <v>288</v>
      </c>
      <c r="AA16" s="187">
        <f t="shared" si="5"/>
        <v>288</v>
      </c>
      <c r="AB16" s="187">
        <f t="shared" si="5"/>
        <v>288</v>
      </c>
      <c r="AC16" s="187"/>
      <c r="AD16" s="187">
        <f t="shared" si="6"/>
        <v>2879.9999999999995</v>
      </c>
      <c r="AE16" s="187">
        <f t="shared" ref="AE16:AE30" si="7">AD16-H16</f>
        <v>0</v>
      </c>
      <c r="AF16" s="187"/>
      <c r="AG16" s="187"/>
      <c r="AH16" s="12"/>
      <c r="AI16" s="13"/>
      <c r="AJ16" s="14"/>
      <c r="AN16" s="16"/>
      <c r="AO16" s="11"/>
      <c r="AP16" s="12"/>
      <c r="AQ16" s="13"/>
      <c r="AR16" s="14"/>
      <c r="AV16" s="16"/>
      <c r="AW16" s="11"/>
      <c r="AX16" s="12"/>
      <c r="AY16" s="13"/>
      <c r="AZ16" s="14"/>
      <c r="BD16" s="16"/>
      <c r="BE16" s="11"/>
      <c r="BF16" s="12"/>
      <c r="BG16" s="13"/>
      <c r="BH16" s="14"/>
      <c r="BL16" s="16"/>
      <c r="BM16" s="11"/>
      <c r="BN16" s="12"/>
      <c r="BO16" s="13"/>
      <c r="BP16" s="14"/>
      <c r="BT16" s="16"/>
      <c r="BU16" s="11"/>
      <c r="BV16" s="12"/>
      <c r="BW16" s="13"/>
      <c r="BX16" s="14"/>
      <c r="CB16" s="16"/>
      <c r="CC16" s="11"/>
      <c r="CD16" s="12"/>
      <c r="CE16" s="13"/>
      <c r="CF16" s="14"/>
      <c r="CJ16" s="16"/>
      <c r="CK16" s="11"/>
      <c r="CL16" s="12"/>
      <c r="CM16" s="13"/>
      <c r="CN16" s="14"/>
      <c r="CR16" s="16"/>
      <c r="CS16" s="11"/>
      <c r="CT16" s="12"/>
      <c r="CU16" s="13"/>
      <c r="CV16" s="14"/>
      <c r="CZ16" s="16"/>
      <c r="DA16" s="11"/>
      <c r="DB16" s="12"/>
      <c r="DC16" s="13"/>
      <c r="DD16" s="14"/>
      <c r="DH16" s="16"/>
      <c r="DI16" s="11"/>
      <c r="DJ16" s="12"/>
      <c r="DK16" s="13"/>
      <c r="DL16" s="14"/>
      <c r="DP16" s="16"/>
      <c r="DQ16" s="11"/>
      <c r="DR16" s="12"/>
      <c r="DS16" s="13"/>
      <c r="DT16" s="14"/>
      <c r="DX16" s="16"/>
      <c r="DY16" s="11"/>
      <c r="DZ16" s="12"/>
      <c r="EA16" s="13"/>
      <c r="EB16" s="14"/>
      <c r="EF16" s="16"/>
      <c r="EG16" s="11"/>
      <c r="EH16" s="12"/>
      <c r="EI16" s="13"/>
      <c r="EJ16" s="14"/>
      <c r="EN16" s="16"/>
      <c r="EO16" s="11"/>
      <c r="EP16" s="12"/>
      <c r="EQ16" s="13"/>
      <c r="ER16" s="14"/>
      <c r="EV16" s="16"/>
      <c r="EW16" s="11"/>
      <c r="EX16" s="12"/>
      <c r="EY16" s="13"/>
      <c r="EZ16" s="14"/>
      <c r="FD16" s="16"/>
      <c r="FE16" s="11"/>
      <c r="FF16" s="12"/>
      <c r="FG16" s="13"/>
      <c r="FH16" s="14"/>
      <c r="FL16" s="16"/>
      <c r="FM16" s="11"/>
      <c r="FN16" s="12"/>
      <c r="FO16" s="13"/>
      <c r="FP16" s="14"/>
      <c r="FT16" s="16"/>
      <c r="FU16" s="11"/>
      <c r="FV16" s="12"/>
      <c r="FW16" s="13"/>
      <c r="FX16" s="14"/>
      <c r="GB16" s="16"/>
      <c r="GC16" s="11"/>
      <c r="GD16" s="12"/>
      <c r="GE16" s="13"/>
      <c r="GF16" s="14"/>
      <c r="GJ16" s="16"/>
      <c r="GK16" s="11"/>
      <c r="GL16" s="12"/>
      <c r="GM16" s="13"/>
      <c r="GN16" s="14"/>
      <c r="GR16" s="16"/>
      <c r="GS16" s="11"/>
      <c r="GT16" s="12"/>
      <c r="GU16" s="13"/>
      <c r="GV16" s="14"/>
      <c r="GZ16" s="16"/>
      <c r="HA16" s="11"/>
      <c r="HB16" s="12"/>
      <c r="HC16" s="13"/>
      <c r="HD16" s="14"/>
      <c r="HH16" s="16"/>
      <c r="HI16" s="11"/>
      <c r="HJ16" s="12"/>
      <c r="HK16" s="13"/>
      <c r="HL16" s="14"/>
      <c r="HP16" s="16"/>
      <c r="HQ16" s="11"/>
      <c r="HR16" s="12"/>
      <c r="HS16" s="13"/>
      <c r="HT16" s="14"/>
      <c r="HX16" s="16"/>
      <c r="HY16" s="11"/>
      <c r="HZ16" s="12"/>
      <c r="IA16" s="13"/>
      <c r="IB16" s="14"/>
      <c r="IF16" s="16"/>
      <c r="IG16" s="11"/>
      <c r="IH16" s="12"/>
      <c r="II16" s="13"/>
      <c r="IJ16" s="14"/>
      <c r="IN16" s="16"/>
      <c r="IO16" s="11"/>
      <c r="IP16" s="12"/>
      <c r="IQ16" s="13"/>
      <c r="IR16" s="14"/>
    </row>
    <row r="17" spans="1:255" s="15" customFormat="1" ht="60">
      <c r="A17" s="139" t="s">
        <v>22</v>
      </c>
      <c r="B17" s="140">
        <v>101203</v>
      </c>
      <c r="C17" s="154" t="s">
        <v>150</v>
      </c>
      <c r="D17" s="140" t="s">
        <v>20</v>
      </c>
      <c r="E17" s="141">
        <v>100</v>
      </c>
      <c r="F17" s="141">
        <v>34.840000000000003</v>
      </c>
      <c r="G17" s="142">
        <f t="shared" si="2"/>
        <v>45.35</v>
      </c>
      <c r="H17" s="143">
        <f t="shared" si="3"/>
        <v>4535</v>
      </c>
      <c r="I17" s="186"/>
      <c r="J17" s="186"/>
      <c r="K17" s="186"/>
      <c r="L17" s="186"/>
      <c r="M17" s="186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>
        <f>$H17/3</f>
        <v>1511.6666666666667</v>
      </c>
      <c r="AA17" s="187">
        <f t="shared" ref="AA17:AB17" si="8">$H17/3</f>
        <v>1511.6666666666667</v>
      </c>
      <c r="AB17" s="187">
        <f t="shared" si="8"/>
        <v>1511.6666666666667</v>
      </c>
      <c r="AC17" s="187"/>
      <c r="AD17" s="187">
        <f t="shared" si="6"/>
        <v>4535</v>
      </c>
      <c r="AE17" s="187">
        <f t="shared" si="7"/>
        <v>0</v>
      </c>
      <c r="AF17" s="187"/>
      <c r="AG17" s="187"/>
      <c r="AH17" s="12"/>
      <c r="AI17" s="13"/>
      <c r="AJ17" s="14"/>
      <c r="AN17" s="16"/>
      <c r="AO17" s="11"/>
      <c r="AP17" s="12"/>
      <c r="AQ17" s="13"/>
      <c r="AR17" s="14"/>
      <c r="AV17" s="16"/>
      <c r="AW17" s="11"/>
      <c r="AX17" s="12"/>
      <c r="AY17" s="13"/>
      <c r="AZ17" s="14"/>
      <c r="BD17" s="16"/>
      <c r="BE17" s="11"/>
      <c r="BF17" s="12"/>
      <c r="BG17" s="13"/>
      <c r="BH17" s="14"/>
      <c r="BL17" s="16"/>
      <c r="BM17" s="11"/>
      <c r="BN17" s="12"/>
      <c r="BO17" s="13"/>
      <c r="BP17" s="14"/>
      <c r="BT17" s="16"/>
      <c r="BU17" s="11"/>
      <c r="BV17" s="12"/>
      <c r="BW17" s="13"/>
      <c r="BX17" s="14"/>
      <c r="CB17" s="16"/>
      <c r="CC17" s="11"/>
      <c r="CD17" s="12"/>
      <c r="CE17" s="13"/>
      <c r="CF17" s="14"/>
      <c r="CJ17" s="16"/>
      <c r="CK17" s="11"/>
      <c r="CL17" s="12"/>
      <c r="CM17" s="13"/>
      <c r="CN17" s="14"/>
      <c r="CR17" s="16"/>
      <c r="CS17" s="11"/>
      <c r="CT17" s="12"/>
      <c r="CU17" s="13"/>
      <c r="CV17" s="14"/>
      <c r="CZ17" s="16"/>
      <c r="DA17" s="11"/>
      <c r="DB17" s="12"/>
      <c r="DC17" s="13"/>
      <c r="DD17" s="14"/>
      <c r="DH17" s="16"/>
      <c r="DI17" s="11"/>
      <c r="DJ17" s="12"/>
      <c r="DK17" s="13"/>
      <c r="DL17" s="14"/>
      <c r="DP17" s="16"/>
      <c r="DQ17" s="11"/>
      <c r="DR17" s="12"/>
      <c r="DS17" s="13"/>
      <c r="DT17" s="14"/>
      <c r="DX17" s="16"/>
      <c r="DY17" s="11"/>
      <c r="DZ17" s="12"/>
      <c r="EA17" s="13"/>
      <c r="EB17" s="14"/>
      <c r="EF17" s="16"/>
      <c r="EG17" s="11"/>
      <c r="EH17" s="12"/>
      <c r="EI17" s="13"/>
      <c r="EJ17" s="14"/>
      <c r="EN17" s="16"/>
      <c r="EO17" s="11"/>
      <c r="EP17" s="12"/>
      <c r="EQ17" s="13"/>
      <c r="ER17" s="14"/>
      <c r="EV17" s="16"/>
      <c r="EW17" s="11"/>
      <c r="EX17" s="12"/>
      <c r="EY17" s="13"/>
      <c r="EZ17" s="14"/>
      <c r="FD17" s="16"/>
      <c r="FE17" s="11"/>
      <c r="FF17" s="12"/>
      <c r="FG17" s="13"/>
      <c r="FH17" s="14"/>
      <c r="FL17" s="16"/>
      <c r="FM17" s="11"/>
      <c r="FN17" s="12"/>
      <c r="FO17" s="13"/>
      <c r="FP17" s="14"/>
      <c r="FT17" s="16"/>
      <c r="FU17" s="11"/>
      <c r="FV17" s="12"/>
      <c r="FW17" s="13"/>
      <c r="FX17" s="14"/>
      <c r="GB17" s="16"/>
      <c r="GC17" s="11"/>
      <c r="GD17" s="12"/>
      <c r="GE17" s="13"/>
      <c r="GF17" s="14"/>
      <c r="GJ17" s="16"/>
      <c r="GK17" s="11"/>
      <c r="GL17" s="12"/>
      <c r="GM17" s="13"/>
      <c r="GN17" s="14"/>
      <c r="GR17" s="16"/>
      <c r="GS17" s="11"/>
      <c r="GT17" s="12"/>
      <c r="GU17" s="13"/>
      <c r="GV17" s="14"/>
      <c r="GZ17" s="16"/>
      <c r="HA17" s="11"/>
      <c r="HB17" s="12"/>
      <c r="HC17" s="13"/>
      <c r="HD17" s="14"/>
      <c r="HH17" s="16"/>
      <c r="HI17" s="11"/>
      <c r="HJ17" s="12"/>
      <c r="HK17" s="13"/>
      <c r="HL17" s="14"/>
      <c r="HP17" s="16"/>
      <c r="HQ17" s="11"/>
      <c r="HR17" s="12"/>
      <c r="HS17" s="13"/>
      <c r="HT17" s="14"/>
      <c r="HX17" s="16"/>
      <c r="HY17" s="11"/>
      <c r="HZ17" s="12"/>
      <c r="IA17" s="13"/>
      <c r="IB17" s="14"/>
      <c r="IF17" s="16"/>
      <c r="IG17" s="11"/>
      <c r="IH17" s="12"/>
      <c r="II17" s="13"/>
      <c r="IJ17" s="14"/>
      <c r="IN17" s="16"/>
      <c r="IO17" s="11"/>
      <c r="IP17" s="12"/>
      <c r="IQ17" s="13"/>
      <c r="IR17" s="14"/>
    </row>
    <row r="18" spans="1:255" s="15" customFormat="1" ht="69" customHeight="1">
      <c r="A18" s="139" t="s">
        <v>23</v>
      </c>
      <c r="B18" s="140" t="s">
        <v>121</v>
      </c>
      <c r="C18" s="154" t="str">
        <f>COMPOSIÇÃO!D25</f>
        <v>GUARDA CORPO MOD. “TUBOS VERTICAIS”, COM MONTANTES D=2”, TUBOS VERTICAIS INTERMEDIÁRIOS D= 1 1/4" E CORRIMÃO DUPLO, INCLUSIVE PINTURA ESMALTE (DUAS DEMÃOS) E FUNDO  ANTIOXIDANTE (UMA DEMÃO)</v>
      </c>
      <c r="D18" s="140" t="s">
        <v>20</v>
      </c>
      <c r="E18" s="141">
        <v>270.39999999999998</v>
      </c>
      <c r="F18" s="141">
        <f>COMPOSIÇÃO!H29</f>
        <v>638.51949999999999</v>
      </c>
      <c r="G18" s="142">
        <f t="shared" si="2"/>
        <v>831.16</v>
      </c>
      <c r="H18" s="143">
        <f t="shared" si="3"/>
        <v>224745.66</v>
      </c>
      <c r="I18" s="119" t="s">
        <v>160</v>
      </c>
      <c r="J18" s="120"/>
      <c r="K18" s="120">
        <f>E18*20%</f>
        <v>54.08</v>
      </c>
      <c r="L18" s="120"/>
      <c r="M18" s="120"/>
      <c r="N18" s="187">
        <f>($H18*$N$11)/9</f>
        <v>7491.5220000000008</v>
      </c>
      <c r="O18" s="187">
        <f t="shared" ref="O18:V23" si="9">($H18*$N$11)/9</f>
        <v>7491.5220000000008</v>
      </c>
      <c r="P18" s="187">
        <f t="shared" si="9"/>
        <v>7491.5220000000008</v>
      </c>
      <c r="Q18" s="187">
        <f t="shared" si="9"/>
        <v>7491.5220000000008</v>
      </c>
      <c r="R18" s="187">
        <f t="shared" si="9"/>
        <v>7491.5220000000008</v>
      </c>
      <c r="S18" s="187">
        <f t="shared" si="9"/>
        <v>7491.5220000000008</v>
      </c>
      <c r="T18" s="187">
        <f t="shared" si="9"/>
        <v>7491.5220000000008</v>
      </c>
      <c r="U18" s="187">
        <f t="shared" si="9"/>
        <v>7491.5220000000008</v>
      </c>
      <c r="V18" s="187">
        <f t="shared" si="9"/>
        <v>7491.5220000000008</v>
      </c>
      <c r="W18" s="187">
        <f>($H18*$W$11)/3</f>
        <v>29966.088000000003</v>
      </c>
      <c r="X18" s="187">
        <f t="shared" ref="X18:Y23" si="10">($H18*$W$11)/3</f>
        <v>29966.088000000003</v>
      </c>
      <c r="Y18" s="187">
        <f t="shared" si="10"/>
        <v>29966.088000000003</v>
      </c>
      <c r="Z18" s="187">
        <f>($H18*$Z$11)/3</f>
        <v>22474.566000000003</v>
      </c>
      <c r="AA18" s="187">
        <f t="shared" ref="AA18:AB23" si="11">($H18*$Z$11)/3</f>
        <v>22474.566000000003</v>
      </c>
      <c r="AB18" s="187">
        <f t="shared" si="11"/>
        <v>22474.566000000003</v>
      </c>
      <c r="AC18" s="207"/>
      <c r="AD18" s="187">
        <f t="shared" si="6"/>
        <v>224745.65999999997</v>
      </c>
      <c r="AE18" s="187">
        <f t="shared" si="7"/>
        <v>0</v>
      </c>
      <c r="AF18" s="187"/>
      <c r="AG18" s="187"/>
      <c r="AH18" s="12"/>
      <c r="AI18" s="13"/>
      <c r="AJ18" s="14"/>
      <c r="AN18" s="16"/>
      <c r="AO18" s="11"/>
      <c r="AP18" s="12"/>
      <c r="AQ18" s="13"/>
      <c r="AR18" s="14"/>
      <c r="AV18" s="16"/>
      <c r="AW18" s="11"/>
      <c r="AX18" s="12"/>
      <c r="AY18" s="13"/>
      <c r="AZ18" s="14"/>
      <c r="BD18" s="16"/>
      <c r="BE18" s="11"/>
      <c r="BF18" s="12"/>
      <c r="BG18" s="13"/>
      <c r="BH18" s="14"/>
      <c r="BL18" s="16"/>
      <c r="BM18" s="11"/>
      <c r="BN18" s="12"/>
      <c r="BO18" s="13"/>
      <c r="BP18" s="14"/>
      <c r="BT18" s="16"/>
      <c r="BU18" s="11"/>
      <c r="BV18" s="12"/>
      <c r="BW18" s="13"/>
      <c r="BX18" s="14"/>
      <c r="CB18" s="16"/>
      <c r="CC18" s="11"/>
      <c r="CD18" s="12"/>
      <c r="CE18" s="13"/>
      <c r="CF18" s="14"/>
      <c r="CJ18" s="16"/>
      <c r="CK18" s="11"/>
      <c r="CL18" s="12"/>
      <c r="CM18" s="13"/>
      <c r="CN18" s="14"/>
      <c r="CR18" s="16"/>
      <c r="CS18" s="11"/>
      <c r="CT18" s="12"/>
      <c r="CU18" s="13"/>
      <c r="CV18" s="14"/>
      <c r="CZ18" s="16"/>
      <c r="DA18" s="11"/>
      <c r="DB18" s="12"/>
      <c r="DC18" s="13"/>
      <c r="DD18" s="14"/>
      <c r="DH18" s="16"/>
      <c r="DI18" s="11"/>
      <c r="DJ18" s="12"/>
      <c r="DK18" s="13"/>
      <c r="DL18" s="14"/>
      <c r="DP18" s="16"/>
      <c r="DQ18" s="11"/>
      <c r="DR18" s="12"/>
      <c r="DS18" s="13"/>
      <c r="DT18" s="14"/>
      <c r="DX18" s="16"/>
      <c r="DY18" s="11"/>
      <c r="DZ18" s="12"/>
      <c r="EA18" s="13"/>
      <c r="EB18" s="14"/>
      <c r="EF18" s="16"/>
      <c r="EG18" s="11"/>
      <c r="EH18" s="12"/>
      <c r="EI18" s="13"/>
      <c r="EJ18" s="14"/>
      <c r="EN18" s="16"/>
      <c r="EO18" s="11"/>
      <c r="EP18" s="12"/>
      <c r="EQ18" s="13"/>
      <c r="ER18" s="14"/>
      <c r="EV18" s="16"/>
      <c r="EW18" s="11"/>
      <c r="EX18" s="12"/>
      <c r="EY18" s="13"/>
      <c r="EZ18" s="14"/>
      <c r="FD18" s="16"/>
      <c r="FE18" s="11"/>
      <c r="FF18" s="12"/>
      <c r="FG18" s="13"/>
      <c r="FH18" s="14"/>
      <c r="FL18" s="16"/>
      <c r="FM18" s="11"/>
      <c r="FN18" s="12"/>
      <c r="FO18" s="13"/>
      <c r="FP18" s="14"/>
      <c r="FT18" s="16"/>
      <c r="FU18" s="11"/>
      <c r="FV18" s="12"/>
      <c r="FW18" s="13"/>
      <c r="FX18" s="14"/>
      <c r="GB18" s="16"/>
      <c r="GC18" s="11"/>
      <c r="GD18" s="12"/>
      <c r="GE18" s="13"/>
      <c r="GF18" s="14"/>
      <c r="GJ18" s="16"/>
      <c r="GK18" s="11"/>
      <c r="GL18" s="12"/>
      <c r="GM18" s="13"/>
      <c r="GN18" s="14"/>
      <c r="GR18" s="16"/>
      <c r="GS18" s="11"/>
      <c r="GT18" s="12"/>
      <c r="GU18" s="13"/>
      <c r="GV18" s="14"/>
      <c r="GZ18" s="16"/>
      <c r="HA18" s="11"/>
      <c r="HB18" s="12"/>
      <c r="HC18" s="13"/>
      <c r="HD18" s="14"/>
      <c r="HH18" s="16"/>
      <c r="HI18" s="11"/>
      <c r="HJ18" s="12"/>
      <c r="HK18" s="13"/>
      <c r="HL18" s="14"/>
      <c r="HP18" s="16"/>
      <c r="HQ18" s="11"/>
      <c r="HR18" s="12"/>
      <c r="HS18" s="13"/>
      <c r="HT18" s="14"/>
      <c r="HX18" s="16"/>
      <c r="HY18" s="11"/>
      <c r="HZ18" s="12"/>
      <c r="IA18" s="13"/>
      <c r="IB18" s="14"/>
      <c r="IF18" s="16"/>
      <c r="IG18" s="11"/>
      <c r="IH18" s="12"/>
      <c r="II18" s="13"/>
      <c r="IJ18" s="14"/>
      <c r="IN18" s="16"/>
      <c r="IO18" s="11"/>
      <c r="IP18" s="12"/>
      <c r="IQ18" s="13"/>
      <c r="IR18" s="14"/>
    </row>
    <row r="19" spans="1:255" s="15" customFormat="1" ht="66.75" customHeight="1">
      <c r="A19" s="139" t="s">
        <v>24</v>
      </c>
      <c r="B19" s="140" t="s">
        <v>122</v>
      </c>
      <c r="C19" s="154" t="str">
        <f>COMPOSIÇÃO!D31</f>
        <v>GUARDA-CORPO EM TUBO GALVANIZADO D = 2", COM SUBDIVISÕES EM TUBO DE AÇO D = 1 1/4", INCLUSIVE PINTURA ESMALTE (DUAS DEMÃOS) E FUNDO  ANTIOXIDANTE (UMA DEMÃO)</v>
      </c>
      <c r="D19" s="140" t="s">
        <v>20</v>
      </c>
      <c r="E19" s="141">
        <v>185.9</v>
      </c>
      <c r="F19" s="141">
        <f>COMPOSIÇÃO!H35</f>
        <v>567.23950000000002</v>
      </c>
      <c r="G19" s="142">
        <f t="shared" si="2"/>
        <v>738.38</v>
      </c>
      <c r="H19" s="143">
        <f t="shared" si="3"/>
        <v>137264.84</v>
      </c>
      <c r="I19" s="119"/>
      <c r="J19" s="120"/>
      <c r="K19" s="120"/>
      <c r="L19" s="120"/>
      <c r="M19" s="120"/>
      <c r="N19" s="187">
        <f t="shared" ref="N19:N23" si="12">($H19*$N$11)/9</f>
        <v>4575.4946666666665</v>
      </c>
      <c r="O19" s="187">
        <f t="shared" si="9"/>
        <v>4575.4946666666665</v>
      </c>
      <c r="P19" s="187">
        <f t="shared" si="9"/>
        <v>4575.4946666666665</v>
      </c>
      <c r="Q19" s="187">
        <f t="shared" si="9"/>
        <v>4575.4946666666665</v>
      </c>
      <c r="R19" s="187">
        <f t="shared" si="9"/>
        <v>4575.4946666666665</v>
      </c>
      <c r="S19" s="187">
        <f t="shared" si="9"/>
        <v>4575.4946666666665</v>
      </c>
      <c r="T19" s="187">
        <f t="shared" si="9"/>
        <v>4575.4946666666665</v>
      </c>
      <c r="U19" s="187">
        <f t="shared" si="9"/>
        <v>4575.4946666666665</v>
      </c>
      <c r="V19" s="187">
        <f t="shared" si="9"/>
        <v>4575.4946666666665</v>
      </c>
      <c r="W19" s="187">
        <f t="shared" ref="W19:W23" si="13">($H19*$W$11)/3</f>
        <v>18301.978666666666</v>
      </c>
      <c r="X19" s="187">
        <f t="shared" si="10"/>
        <v>18301.978666666666</v>
      </c>
      <c r="Y19" s="187">
        <f t="shared" si="10"/>
        <v>18301.978666666666</v>
      </c>
      <c r="Z19" s="187">
        <f t="shared" ref="Z19:Z23" si="14">($H19*$Z$11)/3</f>
        <v>13726.483999999999</v>
      </c>
      <c r="AA19" s="187">
        <f t="shared" si="11"/>
        <v>13726.483999999999</v>
      </c>
      <c r="AB19" s="187">
        <f t="shared" si="11"/>
        <v>13726.483999999999</v>
      </c>
      <c r="AC19" s="187"/>
      <c r="AD19" s="187">
        <f t="shared" si="6"/>
        <v>137264.84</v>
      </c>
      <c r="AE19" s="187">
        <f t="shared" si="7"/>
        <v>0</v>
      </c>
      <c r="AF19" s="187"/>
      <c r="AG19" s="187"/>
      <c r="AH19" s="12"/>
      <c r="AI19" s="13"/>
      <c r="AJ19" s="14"/>
      <c r="AN19" s="16"/>
      <c r="AO19" s="188"/>
      <c r="AP19" s="12"/>
      <c r="AQ19" s="13"/>
      <c r="AR19" s="14"/>
      <c r="AV19" s="16"/>
      <c r="AW19" s="188"/>
      <c r="AX19" s="12"/>
      <c r="AY19" s="13"/>
      <c r="AZ19" s="14"/>
      <c r="BD19" s="16"/>
      <c r="BE19" s="188"/>
      <c r="BF19" s="12"/>
      <c r="BG19" s="13"/>
      <c r="BH19" s="14"/>
      <c r="BL19" s="16"/>
      <c r="BM19" s="188"/>
      <c r="BN19" s="12"/>
      <c r="BO19" s="13"/>
      <c r="BP19" s="14"/>
      <c r="BT19" s="16"/>
      <c r="BU19" s="188"/>
      <c r="BV19" s="12"/>
      <c r="BW19" s="13"/>
      <c r="BX19" s="14"/>
      <c r="CB19" s="16"/>
      <c r="CC19" s="188"/>
      <c r="CD19" s="12"/>
      <c r="CE19" s="13"/>
      <c r="CF19" s="14"/>
      <c r="CJ19" s="16"/>
      <c r="CK19" s="188"/>
      <c r="CL19" s="12"/>
      <c r="CM19" s="13"/>
      <c r="CN19" s="14"/>
      <c r="CR19" s="16"/>
      <c r="CS19" s="188"/>
      <c r="CT19" s="12"/>
      <c r="CU19" s="13"/>
      <c r="CV19" s="14"/>
      <c r="CZ19" s="16"/>
      <c r="DA19" s="188"/>
      <c r="DB19" s="12"/>
      <c r="DC19" s="13"/>
      <c r="DD19" s="14"/>
      <c r="DH19" s="16"/>
      <c r="DI19" s="188"/>
      <c r="DJ19" s="12"/>
      <c r="DK19" s="13"/>
      <c r="DL19" s="14"/>
      <c r="DP19" s="16"/>
      <c r="DQ19" s="188"/>
      <c r="DR19" s="12"/>
      <c r="DS19" s="13"/>
      <c r="DT19" s="14"/>
      <c r="DX19" s="16"/>
      <c r="DY19" s="188"/>
      <c r="DZ19" s="12"/>
      <c r="EA19" s="13"/>
      <c r="EB19" s="14"/>
      <c r="EF19" s="16"/>
      <c r="EG19" s="188"/>
      <c r="EH19" s="12"/>
      <c r="EI19" s="13"/>
      <c r="EJ19" s="14"/>
      <c r="EN19" s="16"/>
      <c r="EO19" s="188"/>
      <c r="EP19" s="12"/>
      <c r="EQ19" s="13"/>
      <c r="ER19" s="14"/>
      <c r="EV19" s="16"/>
      <c r="EW19" s="188"/>
      <c r="EX19" s="12"/>
      <c r="EY19" s="13"/>
      <c r="EZ19" s="14"/>
      <c r="FD19" s="16"/>
      <c r="FE19" s="188"/>
      <c r="FF19" s="12"/>
      <c r="FG19" s="13"/>
      <c r="FH19" s="14"/>
      <c r="FL19" s="16"/>
      <c r="FM19" s="188"/>
      <c r="FN19" s="12"/>
      <c r="FO19" s="13"/>
      <c r="FP19" s="14"/>
      <c r="FT19" s="16"/>
      <c r="FU19" s="188"/>
      <c r="FV19" s="12"/>
      <c r="FW19" s="13"/>
      <c r="FX19" s="14"/>
      <c r="GB19" s="16"/>
      <c r="GC19" s="188"/>
      <c r="GD19" s="12"/>
      <c r="GE19" s="13"/>
      <c r="GF19" s="14"/>
      <c r="GJ19" s="16"/>
      <c r="GK19" s="188"/>
      <c r="GL19" s="12"/>
      <c r="GM19" s="13"/>
      <c r="GN19" s="14"/>
      <c r="GR19" s="16"/>
      <c r="GS19" s="188"/>
      <c r="GT19" s="12"/>
      <c r="GU19" s="13"/>
      <c r="GV19" s="14"/>
      <c r="GZ19" s="16"/>
      <c r="HA19" s="188"/>
      <c r="HB19" s="12"/>
      <c r="HC19" s="13"/>
      <c r="HD19" s="14"/>
      <c r="HH19" s="16"/>
      <c r="HI19" s="188"/>
      <c r="HJ19" s="12"/>
      <c r="HK19" s="13"/>
      <c r="HL19" s="14"/>
      <c r="HP19" s="16"/>
      <c r="HQ19" s="188"/>
      <c r="HR19" s="12"/>
      <c r="HS19" s="13"/>
      <c r="HT19" s="14"/>
      <c r="HX19" s="16"/>
      <c r="HY19" s="188"/>
      <c r="HZ19" s="12"/>
      <c r="IA19" s="13"/>
      <c r="IB19" s="14"/>
      <c r="IF19" s="16"/>
      <c r="IG19" s="188"/>
      <c r="IH19" s="12"/>
      <c r="II19" s="13"/>
      <c r="IJ19" s="14"/>
      <c r="IN19" s="16"/>
      <c r="IO19" s="188"/>
      <c r="IP19" s="12"/>
      <c r="IQ19" s="13"/>
      <c r="IR19" s="14"/>
    </row>
    <row r="20" spans="1:255" s="15" customFormat="1" ht="69" customHeight="1">
      <c r="A20" s="139" t="s">
        <v>25</v>
      </c>
      <c r="B20" s="140" t="s">
        <v>123</v>
      </c>
      <c r="C20" s="154" t="str">
        <f>COMPOSIÇÃO!D38</f>
        <v>CORRIMÃO SIMPLES, DIÂMETRO EXTERNO = 1 1/2", EM AÇO GALVANIZADO - INCLUSIVE PINTURA ESMALTE (DUAS DEMÃOS) E FUNDO  ANTIOXIDANTE (UMA DEMÃO)- FIXADO EM PISO OU ALVENARIA.</v>
      </c>
      <c r="D20" s="140" t="s">
        <v>20</v>
      </c>
      <c r="E20" s="141">
        <v>70</v>
      </c>
      <c r="F20" s="141">
        <f>COMPOSIÇÃO!H42</f>
        <v>134.47</v>
      </c>
      <c r="G20" s="142">
        <f t="shared" si="2"/>
        <v>175.04</v>
      </c>
      <c r="H20" s="143">
        <f t="shared" si="3"/>
        <v>12252.8</v>
      </c>
      <c r="I20" s="50"/>
      <c r="J20" s="51"/>
      <c r="K20" s="51"/>
      <c r="L20" s="51"/>
      <c r="M20" s="51"/>
      <c r="N20" s="187">
        <f t="shared" si="12"/>
        <v>408.42666666666662</v>
      </c>
      <c r="O20" s="187">
        <f t="shared" si="9"/>
        <v>408.42666666666662</v>
      </c>
      <c r="P20" s="187">
        <f t="shared" si="9"/>
        <v>408.42666666666662</v>
      </c>
      <c r="Q20" s="187">
        <f t="shared" si="9"/>
        <v>408.42666666666662</v>
      </c>
      <c r="R20" s="187">
        <f t="shared" si="9"/>
        <v>408.42666666666662</v>
      </c>
      <c r="S20" s="187">
        <f t="shared" si="9"/>
        <v>408.42666666666662</v>
      </c>
      <c r="T20" s="187">
        <f t="shared" si="9"/>
        <v>408.42666666666662</v>
      </c>
      <c r="U20" s="187">
        <f t="shared" si="9"/>
        <v>408.42666666666662</v>
      </c>
      <c r="V20" s="187">
        <f t="shared" si="9"/>
        <v>408.42666666666662</v>
      </c>
      <c r="W20" s="187">
        <f t="shared" si="13"/>
        <v>1633.7066666666667</v>
      </c>
      <c r="X20" s="187">
        <f t="shared" si="10"/>
        <v>1633.7066666666667</v>
      </c>
      <c r="Y20" s="187">
        <f t="shared" si="10"/>
        <v>1633.7066666666667</v>
      </c>
      <c r="Z20" s="187">
        <f t="shared" si="14"/>
        <v>1225.28</v>
      </c>
      <c r="AA20" s="187">
        <f t="shared" si="11"/>
        <v>1225.28</v>
      </c>
      <c r="AB20" s="187">
        <f t="shared" si="11"/>
        <v>1225.28</v>
      </c>
      <c r="AC20" s="187"/>
      <c r="AD20" s="187">
        <f t="shared" si="6"/>
        <v>12252.800000000003</v>
      </c>
      <c r="AE20" s="187">
        <f t="shared" si="7"/>
        <v>0</v>
      </c>
      <c r="AF20" s="187"/>
      <c r="AG20" s="187"/>
      <c r="AH20" s="12"/>
      <c r="AI20" s="13"/>
      <c r="AJ20" s="14"/>
      <c r="AN20" s="16"/>
      <c r="AO20" s="11"/>
      <c r="AP20" s="12"/>
      <c r="AQ20" s="13"/>
      <c r="AR20" s="14"/>
      <c r="AV20" s="16"/>
      <c r="AW20" s="11"/>
      <c r="AX20" s="12"/>
      <c r="AY20" s="13"/>
      <c r="AZ20" s="14"/>
      <c r="BD20" s="16"/>
      <c r="BE20" s="11"/>
      <c r="BF20" s="12"/>
      <c r="BG20" s="13"/>
      <c r="BH20" s="14"/>
      <c r="BL20" s="16"/>
      <c r="BM20" s="11"/>
      <c r="BN20" s="12"/>
      <c r="BO20" s="13"/>
      <c r="BP20" s="14"/>
      <c r="BT20" s="16"/>
      <c r="BU20" s="11"/>
      <c r="BV20" s="12"/>
      <c r="BW20" s="13"/>
      <c r="BX20" s="14"/>
      <c r="CB20" s="16"/>
      <c r="CC20" s="11"/>
      <c r="CD20" s="12"/>
      <c r="CE20" s="13"/>
      <c r="CF20" s="14"/>
      <c r="CJ20" s="16"/>
      <c r="CK20" s="11"/>
      <c r="CL20" s="12"/>
      <c r="CM20" s="13"/>
      <c r="CN20" s="14"/>
      <c r="CR20" s="16"/>
      <c r="CS20" s="11"/>
      <c r="CT20" s="12"/>
      <c r="CU20" s="13"/>
      <c r="CV20" s="14"/>
      <c r="CZ20" s="16"/>
      <c r="DA20" s="11"/>
      <c r="DB20" s="12"/>
      <c r="DC20" s="13"/>
      <c r="DD20" s="14"/>
      <c r="DH20" s="16"/>
      <c r="DI20" s="11"/>
      <c r="DJ20" s="12"/>
      <c r="DK20" s="13"/>
      <c r="DL20" s="14"/>
      <c r="DP20" s="16"/>
      <c r="DQ20" s="11"/>
      <c r="DR20" s="12"/>
      <c r="DS20" s="13"/>
      <c r="DT20" s="14"/>
      <c r="DX20" s="16"/>
      <c r="DY20" s="11"/>
      <c r="DZ20" s="12"/>
      <c r="EA20" s="13"/>
      <c r="EB20" s="14"/>
      <c r="EF20" s="16"/>
      <c r="EG20" s="11"/>
      <c r="EH20" s="12"/>
      <c r="EI20" s="13"/>
      <c r="EJ20" s="14"/>
      <c r="EN20" s="16"/>
      <c r="EO20" s="11"/>
      <c r="EP20" s="12"/>
      <c r="EQ20" s="13"/>
      <c r="ER20" s="14"/>
      <c r="EV20" s="16"/>
      <c r="EW20" s="11"/>
      <c r="EX20" s="12"/>
      <c r="EY20" s="13"/>
      <c r="EZ20" s="14"/>
      <c r="FD20" s="16"/>
      <c r="FE20" s="11"/>
      <c r="FF20" s="12"/>
      <c r="FG20" s="13"/>
      <c r="FH20" s="14"/>
      <c r="FL20" s="16"/>
      <c r="FM20" s="11"/>
      <c r="FN20" s="12"/>
      <c r="FO20" s="13"/>
      <c r="FP20" s="14"/>
      <c r="FT20" s="16"/>
      <c r="FU20" s="11"/>
      <c r="FV20" s="12"/>
      <c r="FW20" s="13"/>
      <c r="FX20" s="14"/>
      <c r="GB20" s="16"/>
      <c r="GC20" s="11"/>
      <c r="GD20" s="12"/>
      <c r="GE20" s="13"/>
      <c r="GF20" s="14"/>
      <c r="GJ20" s="16"/>
      <c r="GK20" s="11"/>
      <c r="GL20" s="12"/>
      <c r="GM20" s="13"/>
      <c r="GN20" s="14"/>
      <c r="GR20" s="16"/>
      <c r="GS20" s="11"/>
      <c r="GT20" s="12"/>
      <c r="GU20" s="13"/>
      <c r="GV20" s="14"/>
      <c r="GZ20" s="16"/>
      <c r="HA20" s="11"/>
      <c r="HB20" s="12"/>
      <c r="HC20" s="13"/>
      <c r="HD20" s="14"/>
      <c r="HH20" s="16"/>
      <c r="HI20" s="11"/>
      <c r="HJ20" s="12"/>
      <c r="HK20" s="13"/>
      <c r="HL20" s="14"/>
      <c r="HP20" s="16"/>
      <c r="HQ20" s="11"/>
      <c r="HR20" s="12"/>
      <c r="HS20" s="13"/>
      <c r="HT20" s="14"/>
      <c r="HX20" s="16"/>
      <c r="HY20" s="11"/>
      <c r="HZ20" s="12"/>
      <c r="IA20" s="13"/>
      <c r="IB20" s="14"/>
      <c r="IF20" s="16"/>
      <c r="IG20" s="11"/>
      <c r="IH20" s="12"/>
      <c r="II20" s="13"/>
      <c r="IJ20" s="14"/>
      <c r="IN20" s="16"/>
      <c r="IO20" s="11"/>
      <c r="IP20" s="12"/>
      <c r="IQ20" s="13"/>
      <c r="IR20" s="14"/>
    </row>
    <row r="21" spans="1:255" s="15" customFormat="1" ht="57.75" customHeight="1">
      <c r="A21" s="139" t="s">
        <v>77</v>
      </c>
      <c r="B21" s="140" t="s">
        <v>124</v>
      </c>
      <c r="C21" s="155" t="str">
        <f>COMPOSIÇÃO!D44</f>
        <v>CORRIMÃO DUPLO EM TUBO GALVANIZADO DIN 2440, D = 1 1/2" - INCLUSIVE PINTURA ESMALTE (DUAS DEMÃOS) E FUNDO  ANTIOXIDANTE (UMA DEMÃO)- FIXADO EM PISO OU ALVENARIA.</v>
      </c>
      <c r="D21" s="144" t="s">
        <v>20</v>
      </c>
      <c r="E21" s="145">
        <v>150</v>
      </c>
      <c r="F21" s="145">
        <f>COMPOSIÇÃO!H51</f>
        <v>194.8486</v>
      </c>
      <c r="G21" s="142">
        <f t="shared" si="2"/>
        <v>253.63</v>
      </c>
      <c r="H21" s="143">
        <f t="shared" si="3"/>
        <v>38044.5</v>
      </c>
      <c r="I21" s="50"/>
      <c r="J21" s="51"/>
      <c r="K21" s="51"/>
      <c r="L21" s="51"/>
      <c r="M21" s="51"/>
      <c r="N21" s="187">
        <f t="shared" si="12"/>
        <v>1268.1500000000001</v>
      </c>
      <c r="O21" s="187">
        <f t="shared" si="9"/>
        <v>1268.1500000000001</v>
      </c>
      <c r="P21" s="187">
        <f t="shared" si="9"/>
        <v>1268.1500000000001</v>
      </c>
      <c r="Q21" s="187">
        <f t="shared" si="9"/>
        <v>1268.1500000000001</v>
      </c>
      <c r="R21" s="187">
        <f t="shared" si="9"/>
        <v>1268.1500000000001</v>
      </c>
      <c r="S21" s="187">
        <f t="shared" si="9"/>
        <v>1268.1500000000001</v>
      </c>
      <c r="T21" s="187">
        <f t="shared" si="9"/>
        <v>1268.1500000000001</v>
      </c>
      <c r="U21" s="187">
        <f t="shared" si="9"/>
        <v>1268.1500000000001</v>
      </c>
      <c r="V21" s="187">
        <f t="shared" si="9"/>
        <v>1268.1500000000001</v>
      </c>
      <c r="W21" s="187">
        <f t="shared" si="13"/>
        <v>5072.6000000000004</v>
      </c>
      <c r="X21" s="187">
        <f t="shared" si="10"/>
        <v>5072.6000000000004</v>
      </c>
      <c r="Y21" s="187">
        <f t="shared" si="10"/>
        <v>5072.6000000000004</v>
      </c>
      <c r="Z21" s="187">
        <f t="shared" si="14"/>
        <v>3804.4500000000003</v>
      </c>
      <c r="AA21" s="187">
        <f t="shared" si="11"/>
        <v>3804.4500000000003</v>
      </c>
      <c r="AB21" s="187">
        <f t="shared" si="11"/>
        <v>3804.4500000000003</v>
      </c>
      <c r="AC21" s="187"/>
      <c r="AD21" s="187">
        <f t="shared" si="6"/>
        <v>38044.499999999993</v>
      </c>
      <c r="AE21" s="187">
        <f t="shared" si="7"/>
        <v>0</v>
      </c>
      <c r="AF21" s="187"/>
      <c r="AG21" s="187"/>
      <c r="AH21" s="12"/>
      <c r="AI21" s="13"/>
      <c r="AJ21" s="14"/>
      <c r="AN21" s="16"/>
      <c r="AO21" s="11"/>
      <c r="AP21" s="12"/>
      <c r="AQ21" s="13"/>
      <c r="AR21" s="14"/>
      <c r="AV21" s="16"/>
      <c r="AW21" s="11"/>
      <c r="AX21" s="12"/>
      <c r="AY21" s="13"/>
      <c r="AZ21" s="14"/>
      <c r="BD21" s="16"/>
      <c r="BE21" s="11"/>
      <c r="BF21" s="12"/>
      <c r="BG21" s="13"/>
      <c r="BH21" s="14"/>
      <c r="BL21" s="16"/>
      <c r="BM21" s="11"/>
      <c r="BN21" s="12"/>
      <c r="BO21" s="13"/>
      <c r="BP21" s="14"/>
      <c r="BT21" s="16"/>
      <c r="BU21" s="11"/>
      <c r="BV21" s="12"/>
      <c r="BW21" s="13"/>
      <c r="BX21" s="14"/>
      <c r="CB21" s="16"/>
      <c r="CC21" s="11"/>
      <c r="CD21" s="12"/>
      <c r="CE21" s="13"/>
      <c r="CF21" s="14"/>
      <c r="CJ21" s="16"/>
      <c r="CK21" s="11"/>
      <c r="CL21" s="12"/>
      <c r="CM21" s="13"/>
      <c r="CN21" s="14"/>
      <c r="CR21" s="16"/>
      <c r="CS21" s="11"/>
      <c r="CT21" s="12"/>
      <c r="CU21" s="13"/>
      <c r="CV21" s="14"/>
      <c r="CZ21" s="16"/>
      <c r="DA21" s="11"/>
      <c r="DB21" s="12"/>
      <c r="DC21" s="13"/>
      <c r="DD21" s="14"/>
      <c r="DH21" s="16"/>
      <c r="DI21" s="11"/>
      <c r="DJ21" s="12"/>
      <c r="DK21" s="13"/>
      <c r="DL21" s="14"/>
      <c r="DP21" s="16"/>
      <c r="DQ21" s="11"/>
      <c r="DR21" s="12"/>
      <c r="DS21" s="13"/>
      <c r="DT21" s="14"/>
      <c r="DX21" s="16"/>
      <c r="DY21" s="11"/>
      <c r="DZ21" s="12"/>
      <c r="EA21" s="13"/>
      <c r="EB21" s="14"/>
      <c r="EF21" s="16"/>
      <c r="EG21" s="11"/>
      <c r="EH21" s="12"/>
      <c r="EI21" s="13"/>
      <c r="EJ21" s="14"/>
      <c r="EN21" s="16"/>
      <c r="EO21" s="11"/>
      <c r="EP21" s="12"/>
      <c r="EQ21" s="13"/>
      <c r="ER21" s="14"/>
      <c r="EV21" s="16"/>
      <c r="EW21" s="11"/>
      <c r="EX21" s="12"/>
      <c r="EY21" s="13"/>
      <c r="EZ21" s="14"/>
      <c r="FD21" s="16"/>
      <c r="FE21" s="11"/>
      <c r="FF21" s="12"/>
      <c r="FG21" s="13"/>
      <c r="FH21" s="14"/>
      <c r="FL21" s="16"/>
      <c r="FM21" s="11"/>
      <c r="FN21" s="12"/>
      <c r="FO21" s="13"/>
      <c r="FP21" s="14"/>
      <c r="FT21" s="16"/>
      <c r="FU21" s="11"/>
      <c r="FV21" s="12"/>
      <c r="FW21" s="13"/>
      <c r="FX21" s="14"/>
      <c r="GB21" s="16"/>
      <c r="GC21" s="11"/>
      <c r="GD21" s="12"/>
      <c r="GE21" s="13"/>
      <c r="GF21" s="14"/>
      <c r="GJ21" s="16"/>
      <c r="GK21" s="11"/>
      <c r="GL21" s="12"/>
      <c r="GM21" s="13"/>
      <c r="GN21" s="14"/>
      <c r="GR21" s="16"/>
      <c r="GS21" s="11"/>
      <c r="GT21" s="12"/>
      <c r="GU21" s="13"/>
      <c r="GV21" s="14"/>
      <c r="GZ21" s="16"/>
      <c r="HA21" s="11"/>
      <c r="HB21" s="12"/>
      <c r="HC21" s="13"/>
      <c r="HD21" s="14"/>
      <c r="HH21" s="16"/>
      <c r="HI21" s="11"/>
      <c r="HJ21" s="12"/>
      <c r="HK21" s="13"/>
      <c r="HL21" s="14"/>
      <c r="HP21" s="16"/>
      <c r="HQ21" s="11"/>
      <c r="HR21" s="12"/>
      <c r="HS21" s="13"/>
      <c r="HT21" s="14"/>
      <c r="HX21" s="16"/>
      <c r="HY21" s="11"/>
      <c r="HZ21" s="12"/>
      <c r="IA21" s="13"/>
      <c r="IB21" s="14"/>
      <c r="IF21" s="16"/>
      <c r="IG21" s="11"/>
      <c r="IH21" s="12"/>
      <c r="II21" s="13"/>
      <c r="IJ21" s="14"/>
      <c r="IN21" s="16"/>
      <c r="IO21" s="11"/>
      <c r="IP21" s="12"/>
      <c r="IQ21" s="13"/>
      <c r="IR21" s="14"/>
    </row>
    <row r="22" spans="1:255" s="15" customFormat="1" ht="57" customHeight="1">
      <c r="A22" s="139" t="s">
        <v>78</v>
      </c>
      <c r="B22" s="140" t="s">
        <v>125</v>
      </c>
      <c r="C22" s="157" t="str">
        <f>COMPOSIÇÃO!D53</f>
        <v>TELA DE ARAME GALVANIZADA QUADRANGULAR / LOSANGULAR, FIO 2,77 MM (12 BWG), MALHA 5 X 5 CM, H = 2 M - (FORNECIMENTO E INSTALAÇÃO)</v>
      </c>
      <c r="D22" s="148" t="s">
        <v>26</v>
      </c>
      <c r="E22" s="141">
        <v>135.5</v>
      </c>
      <c r="F22" s="149">
        <f>COMPOSIÇÃO!H59</f>
        <v>63.549344999999995</v>
      </c>
      <c r="G22" s="142">
        <f t="shared" si="2"/>
        <v>82.72</v>
      </c>
      <c r="H22" s="143">
        <f t="shared" si="3"/>
        <v>11208.56</v>
      </c>
      <c r="I22" s="232"/>
      <c r="J22" s="233"/>
      <c r="K22" s="233"/>
      <c r="L22" s="233"/>
      <c r="M22" s="233"/>
      <c r="N22" s="187"/>
      <c r="O22" s="187"/>
      <c r="P22" s="187"/>
      <c r="Q22" s="187"/>
      <c r="R22" s="187"/>
      <c r="S22" s="187"/>
      <c r="T22" s="187"/>
      <c r="U22" s="187"/>
      <c r="V22" s="187"/>
      <c r="W22" s="187">
        <f>($H22*$W$9)/3</f>
        <v>2615.3306666666663</v>
      </c>
      <c r="X22" s="187">
        <f t="shared" ref="X22:Y22" si="15">($H22*$W$9)/3</f>
        <v>2615.3306666666663</v>
      </c>
      <c r="Y22" s="187">
        <f t="shared" si="15"/>
        <v>2615.3306666666663</v>
      </c>
      <c r="Z22" s="187">
        <f>($H22*$Z$11)/3</f>
        <v>1120.856</v>
      </c>
      <c r="AA22" s="187">
        <f t="shared" si="11"/>
        <v>1120.856</v>
      </c>
      <c r="AB22" s="187">
        <f t="shared" si="11"/>
        <v>1120.856</v>
      </c>
      <c r="AC22" s="187"/>
      <c r="AD22" s="187">
        <f t="shared" si="6"/>
        <v>11208.559999999998</v>
      </c>
      <c r="AE22" s="187">
        <f t="shared" si="7"/>
        <v>0</v>
      </c>
      <c r="AF22" s="187"/>
      <c r="AG22" s="187"/>
      <c r="AH22" s="12"/>
      <c r="AI22" s="13"/>
      <c r="AJ22" s="14"/>
      <c r="AN22" s="16"/>
      <c r="AO22" s="11"/>
      <c r="AP22" s="12"/>
      <c r="AQ22" s="13"/>
      <c r="AR22" s="14"/>
      <c r="AV22" s="16"/>
      <c r="AW22" s="11"/>
      <c r="AX22" s="12"/>
      <c r="AY22" s="13"/>
      <c r="AZ22" s="14"/>
      <c r="BD22" s="16"/>
      <c r="BE22" s="11"/>
      <c r="BF22" s="12"/>
      <c r="BG22" s="13"/>
      <c r="BH22" s="14"/>
      <c r="BL22" s="16"/>
      <c r="BM22" s="11"/>
      <c r="BN22" s="12"/>
      <c r="BO22" s="13"/>
      <c r="BP22" s="14"/>
      <c r="BT22" s="16"/>
      <c r="BU22" s="11"/>
      <c r="BV22" s="12"/>
      <c r="BW22" s="13"/>
      <c r="BX22" s="14"/>
      <c r="CB22" s="16"/>
      <c r="CC22" s="11"/>
      <c r="CD22" s="12"/>
      <c r="CE22" s="13"/>
      <c r="CF22" s="14"/>
      <c r="CJ22" s="16"/>
      <c r="CK22" s="11"/>
      <c r="CL22" s="12"/>
      <c r="CM22" s="13"/>
      <c r="CN22" s="14"/>
      <c r="CR22" s="16"/>
      <c r="CS22" s="11"/>
      <c r="CT22" s="12"/>
      <c r="CU22" s="13"/>
      <c r="CV22" s="14"/>
      <c r="CZ22" s="16"/>
      <c r="DA22" s="11"/>
      <c r="DB22" s="12"/>
      <c r="DC22" s="13"/>
      <c r="DD22" s="14"/>
      <c r="DH22" s="16"/>
      <c r="DI22" s="11"/>
      <c r="DJ22" s="12"/>
      <c r="DK22" s="13"/>
      <c r="DL22" s="14"/>
      <c r="DP22" s="16"/>
      <c r="DQ22" s="11"/>
      <c r="DR22" s="12"/>
      <c r="DS22" s="13"/>
      <c r="DT22" s="14"/>
      <c r="DX22" s="16"/>
      <c r="DY22" s="11"/>
      <c r="DZ22" s="12"/>
      <c r="EA22" s="13"/>
      <c r="EB22" s="14"/>
      <c r="EF22" s="16"/>
      <c r="EG22" s="11"/>
      <c r="EH22" s="12"/>
      <c r="EI22" s="13"/>
      <c r="EJ22" s="14"/>
      <c r="EN22" s="16"/>
      <c r="EO22" s="11"/>
      <c r="EP22" s="12"/>
      <c r="EQ22" s="13"/>
      <c r="ER22" s="14"/>
      <c r="EV22" s="16"/>
      <c r="EW22" s="11"/>
      <c r="EX22" s="12"/>
      <c r="EY22" s="13"/>
      <c r="EZ22" s="14"/>
      <c r="FD22" s="16"/>
      <c r="FE22" s="11"/>
      <c r="FF22" s="12"/>
      <c r="FG22" s="13"/>
      <c r="FH22" s="14"/>
      <c r="FL22" s="16"/>
      <c r="FM22" s="11"/>
      <c r="FN22" s="12"/>
      <c r="FO22" s="13"/>
      <c r="FP22" s="14"/>
      <c r="FT22" s="16"/>
      <c r="FU22" s="11"/>
      <c r="FV22" s="12"/>
      <c r="FW22" s="13"/>
      <c r="FX22" s="14"/>
      <c r="GB22" s="16"/>
      <c r="GC22" s="11"/>
      <c r="GD22" s="12"/>
      <c r="GE22" s="13"/>
      <c r="GF22" s="14"/>
      <c r="GJ22" s="16"/>
      <c r="GK22" s="11"/>
      <c r="GL22" s="12"/>
      <c r="GM22" s="13"/>
      <c r="GN22" s="14"/>
      <c r="GR22" s="16"/>
      <c r="GS22" s="11"/>
      <c r="GT22" s="12"/>
      <c r="GU22" s="13"/>
      <c r="GV22" s="14"/>
      <c r="GZ22" s="16"/>
      <c r="HA22" s="11"/>
      <c r="HB22" s="12"/>
      <c r="HC22" s="13"/>
      <c r="HD22" s="14"/>
      <c r="HH22" s="16"/>
      <c r="HI22" s="11"/>
      <c r="HJ22" s="12"/>
      <c r="HK22" s="13"/>
      <c r="HL22" s="14"/>
      <c r="HP22" s="16"/>
      <c r="HQ22" s="11"/>
      <c r="HR22" s="12"/>
      <c r="HS22" s="13"/>
      <c r="HT22" s="14"/>
      <c r="HX22" s="16"/>
      <c r="HY22" s="11"/>
      <c r="HZ22" s="12"/>
      <c r="IA22" s="13"/>
      <c r="IB22" s="14"/>
      <c r="IF22" s="16"/>
      <c r="IG22" s="11"/>
      <c r="IH22" s="12"/>
      <c r="II22" s="13"/>
      <c r="IJ22" s="14"/>
      <c r="IN22" s="16"/>
      <c r="IO22" s="11"/>
      <c r="IP22" s="12"/>
      <c r="IQ22" s="13"/>
      <c r="IR22" s="14"/>
    </row>
    <row r="23" spans="1:255" s="15" customFormat="1" ht="29.25" customHeight="1">
      <c r="A23" s="139" t="s">
        <v>94</v>
      </c>
      <c r="B23" s="231">
        <v>88315</v>
      </c>
      <c r="C23" s="158" t="s">
        <v>90</v>
      </c>
      <c r="D23" s="150" t="s">
        <v>68</v>
      </c>
      <c r="E23" s="151">
        <f>220*2</f>
        <v>440</v>
      </c>
      <c r="F23" s="151">
        <v>22.24</v>
      </c>
      <c r="G23" s="142">
        <f t="shared" si="2"/>
        <v>28.95</v>
      </c>
      <c r="H23" s="143">
        <f t="shared" si="3"/>
        <v>12738</v>
      </c>
      <c r="I23" s="90"/>
      <c r="J23" s="90"/>
      <c r="K23" s="90"/>
      <c r="L23" s="90"/>
      <c r="M23" s="12"/>
      <c r="N23" s="187">
        <f t="shared" si="12"/>
        <v>424.59999999999997</v>
      </c>
      <c r="O23" s="187">
        <f t="shared" si="9"/>
        <v>424.59999999999997</v>
      </c>
      <c r="P23" s="187">
        <f t="shared" si="9"/>
        <v>424.59999999999997</v>
      </c>
      <c r="Q23" s="187">
        <f t="shared" si="9"/>
        <v>424.59999999999997</v>
      </c>
      <c r="R23" s="187">
        <f t="shared" si="9"/>
        <v>424.59999999999997</v>
      </c>
      <c r="S23" s="187">
        <f t="shared" si="9"/>
        <v>424.59999999999997</v>
      </c>
      <c r="T23" s="187">
        <f t="shared" si="9"/>
        <v>424.59999999999997</v>
      </c>
      <c r="U23" s="187">
        <f t="shared" si="9"/>
        <v>424.59999999999997</v>
      </c>
      <c r="V23" s="187">
        <f t="shared" si="9"/>
        <v>424.59999999999997</v>
      </c>
      <c r="W23" s="187">
        <f t="shared" si="13"/>
        <v>1698.4000000000003</v>
      </c>
      <c r="X23" s="187">
        <f t="shared" si="10"/>
        <v>1698.4000000000003</v>
      </c>
      <c r="Y23" s="187">
        <f t="shared" si="10"/>
        <v>1698.4000000000003</v>
      </c>
      <c r="Z23" s="187">
        <f t="shared" si="14"/>
        <v>1273.8</v>
      </c>
      <c r="AA23" s="187">
        <f t="shared" si="11"/>
        <v>1273.8</v>
      </c>
      <c r="AB23" s="187">
        <f t="shared" si="11"/>
        <v>1273.8</v>
      </c>
      <c r="AC23" s="187"/>
      <c r="AD23" s="187">
        <f t="shared" si="6"/>
        <v>12737.999999999998</v>
      </c>
      <c r="AE23" s="187">
        <f t="shared" si="7"/>
        <v>0</v>
      </c>
      <c r="AF23" s="187"/>
      <c r="AG23" s="187"/>
      <c r="AI23" s="16"/>
      <c r="AJ23" s="11"/>
      <c r="AK23" s="12"/>
      <c r="AL23" s="13"/>
      <c r="AM23" s="14"/>
      <c r="AQ23" s="16"/>
      <c r="AR23" s="11"/>
      <c r="AS23" s="12"/>
      <c r="AT23" s="13"/>
      <c r="AU23" s="14"/>
      <c r="AY23" s="16"/>
      <c r="AZ23" s="11"/>
      <c r="BA23" s="12"/>
      <c r="BB23" s="13"/>
      <c r="BC23" s="14"/>
      <c r="BG23" s="16"/>
      <c r="BH23" s="11"/>
      <c r="BI23" s="12"/>
      <c r="BJ23" s="13"/>
      <c r="BK23" s="14"/>
      <c r="BO23" s="16"/>
      <c r="BP23" s="11"/>
      <c r="BQ23" s="12"/>
      <c r="BR23" s="13"/>
      <c r="BS23" s="14"/>
      <c r="BW23" s="16"/>
      <c r="BX23" s="11"/>
      <c r="BY23" s="12"/>
      <c r="BZ23" s="13"/>
      <c r="CA23" s="14"/>
      <c r="CE23" s="16"/>
      <c r="CF23" s="11"/>
      <c r="CG23" s="12"/>
      <c r="CH23" s="13"/>
      <c r="CI23" s="14"/>
      <c r="CM23" s="16"/>
      <c r="CN23" s="11"/>
      <c r="CO23" s="12"/>
      <c r="CP23" s="13"/>
      <c r="CQ23" s="14"/>
      <c r="CU23" s="16"/>
      <c r="CV23" s="11"/>
      <c r="CW23" s="12"/>
      <c r="CX23" s="13"/>
      <c r="CY23" s="14"/>
      <c r="DC23" s="16"/>
      <c r="DD23" s="11"/>
      <c r="DE23" s="12"/>
      <c r="DF23" s="13"/>
      <c r="DG23" s="14"/>
      <c r="DK23" s="16"/>
      <c r="DL23" s="11"/>
      <c r="DM23" s="12"/>
      <c r="DN23" s="13"/>
      <c r="DO23" s="14"/>
      <c r="DS23" s="16"/>
      <c r="DT23" s="11"/>
      <c r="DU23" s="12"/>
      <c r="DV23" s="13"/>
      <c r="DW23" s="14"/>
      <c r="EA23" s="16"/>
      <c r="EB23" s="11"/>
      <c r="EC23" s="12"/>
      <c r="ED23" s="13"/>
      <c r="EE23" s="14"/>
      <c r="EI23" s="16"/>
      <c r="EJ23" s="11"/>
      <c r="EK23" s="12"/>
      <c r="EL23" s="13"/>
      <c r="EM23" s="14"/>
      <c r="EQ23" s="16"/>
      <c r="ER23" s="11"/>
      <c r="ES23" s="12"/>
      <c r="ET23" s="13"/>
      <c r="EU23" s="14"/>
      <c r="EY23" s="16"/>
      <c r="EZ23" s="11"/>
      <c r="FA23" s="12"/>
      <c r="FB23" s="13"/>
      <c r="FC23" s="14"/>
      <c r="FG23" s="16"/>
      <c r="FH23" s="11"/>
      <c r="FI23" s="12"/>
      <c r="FJ23" s="13"/>
      <c r="FK23" s="14"/>
      <c r="FO23" s="16"/>
      <c r="FP23" s="11"/>
      <c r="FQ23" s="12"/>
      <c r="FR23" s="13"/>
      <c r="FS23" s="14"/>
      <c r="FW23" s="16"/>
      <c r="FX23" s="11"/>
      <c r="FY23" s="12"/>
      <c r="FZ23" s="13"/>
      <c r="GA23" s="14"/>
      <c r="GE23" s="16"/>
      <c r="GF23" s="11"/>
      <c r="GG23" s="12"/>
      <c r="GH23" s="13"/>
      <c r="GI23" s="14"/>
      <c r="GM23" s="16"/>
      <c r="GN23" s="11"/>
      <c r="GO23" s="12"/>
      <c r="GP23" s="13"/>
      <c r="GQ23" s="14"/>
      <c r="GU23" s="16"/>
      <c r="GV23" s="11"/>
      <c r="GW23" s="12"/>
      <c r="GX23" s="13"/>
      <c r="GY23" s="14"/>
      <c r="HC23" s="16"/>
      <c r="HD23" s="11"/>
      <c r="HE23" s="12"/>
      <c r="HF23" s="13"/>
      <c r="HG23" s="14"/>
      <c r="HK23" s="16"/>
      <c r="HL23" s="11"/>
      <c r="HM23" s="12"/>
      <c r="HN23" s="13"/>
      <c r="HO23" s="14"/>
      <c r="HS23" s="16"/>
      <c r="HT23" s="11"/>
      <c r="HU23" s="12"/>
      <c r="HV23" s="13"/>
      <c r="HW23" s="14"/>
      <c r="IA23" s="16"/>
      <c r="IB23" s="11"/>
      <c r="IC23" s="12"/>
      <c r="ID23" s="13"/>
      <c r="IE23" s="14"/>
      <c r="II23" s="16"/>
      <c r="IJ23" s="11"/>
      <c r="IK23" s="12"/>
      <c r="IL23" s="13"/>
      <c r="IM23" s="14"/>
      <c r="IQ23" s="1"/>
      <c r="IR23" s="1"/>
      <c r="IS23" s="1"/>
      <c r="IT23" s="1"/>
      <c r="IU23" s="1"/>
    </row>
    <row r="24" spans="1:255" s="15" customFormat="1" ht="43.5" customHeight="1">
      <c r="A24" s="139" t="s">
        <v>95</v>
      </c>
      <c r="B24" s="140" t="s">
        <v>69</v>
      </c>
      <c r="C24" s="154" t="s">
        <v>159</v>
      </c>
      <c r="D24" s="140" t="s">
        <v>20</v>
      </c>
      <c r="E24" s="141">
        <v>182</v>
      </c>
      <c r="F24" s="141">
        <v>335.16</v>
      </c>
      <c r="G24" s="142">
        <f t="shared" ref="G24" si="16">ROUND(F24+(F24*$G$9),2)</f>
        <v>436.28</v>
      </c>
      <c r="H24" s="143">
        <f t="shared" ref="H24" si="17">ROUND((E24*G24),2)</f>
        <v>79402.960000000006</v>
      </c>
      <c r="I24" s="191"/>
      <c r="J24" s="191"/>
      <c r="K24" s="191"/>
      <c r="L24" s="190"/>
      <c r="M24" s="12"/>
      <c r="N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>
        <f>$H24/3</f>
        <v>26467.653333333335</v>
      </c>
      <c r="AA24" s="187">
        <f t="shared" ref="AA24:AB24" si="18">$H24/3</f>
        <v>26467.653333333335</v>
      </c>
      <c r="AB24" s="187">
        <f t="shared" si="18"/>
        <v>26467.653333333335</v>
      </c>
      <c r="AC24" s="187"/>
      <c r="AD24" s="187">
        <f t="shared" si="6"/>
        <v>79402.960000000006</v>
      </c>
      <c r="AE24" s="187">
        <f t="shared" si="7"/>
        <v>0</v>
      </c>
      <c r="AF24" s="187"/>
      <c r="AG24" s="187"/>
      <c r="AI24" s="16"/>
      <c r="AJ24" s="191"/>
      <c r="AK24" s="12"/>
      <c r="AL24" s="13"/>
      <c r="AM24" s="14"/>
      <c r="AQ24" s="16"/>
      <c r="AR24" s="191"/>
      <c r="AS24" s="12"/>
      <c r="AT24" s="13"/>
      <c r="AU24" s="14"/>
      <c r="AY24" s="16"/>
      <c r="AZ24" s="191"/>
      <c r="BA24" s="12"/>
      <c r="BB24" s="13"/>
      <c r="BC24" s="14"/>
      <c r="BG24" s="16"/>
      <c r="BH24" s="191"/>
      <c r="BI24" s="12"/>
      <c r="BJ24" s="13"/>
      <c r="BK24" s="14"/>
      <c r="BO24" s="16"/>
      <c r="BP24" s="191"/>
      <c r="BQ24" s="12"/>
      <c r="BR24" s="13"/>
      <c r="BS24" s="14"/>
      <c r="BW24" s="16"/>
      <c r="BX24" s="191"/>
      <c r="BY24" s="12"/>
      <c r="BZ24" s="13"/>
      <c r="CA24" s="14"/>
      <c r="CE24" s="16"/>
      <c r="CF24" s="191"/>
      <c r="CG24" s="12"/>
      <c r="CH24" s="13"/>
      <c r="CI24" s="14"/>
      <c r="CM24" s="16"/>
      <c r="CN24" s="191"/>
      <c r="CO24" s="12"/>
      <c r="CP24" s="13"/>
      <c r="CQ24" s="14"/>
      <c r="CU24" s="16"/>
      <c r="CV24" s="191"/>
      <c r="CW24" s="12"/>
      <c r="CX24" s="13"/>
      <c r="CY24" s="14"/>
      <c r="DC24" s="16"/>
      <c r="DD24" s="191"/>
      <c r="DE24" s="12"/>
      <c r="DF24" s="13"/>
      <c r="DG24" s="14"/>
      <c r="DK24" s="16"/>
      <c r="DL24" s="191"/>
      <c r="DM24" s="12"/>
      <c r="DN24" s="13"/>
      <c r="DO24" s="14"/>
      <c r="DS24" s="16"/>
      <c r="DT24" s="191"/>
      <c r="DU24" s="12"/>
      <c r="DV24" s="13"/>
      <c r="DW24" s="14"/>
      <c r="EA24" s="16"/>
      <c r="EB24" s="191"/>
      <c r="EC24" s="12"/>
      <c r="ED24" s="13"/>
      <c r="EE24" s="14"/>
      <c r="EI24" s="16"/>
      <c r="EJ24" s="191"/>
      <c r="EK24" s="12"/>
      <c r="EL24" s="13"/>
      <c r="EM24" s="14"/>
      <c r="EQ24" s="16"/>
      <c r="ER24" s="191"/>
      <c r="ES24" s="12"/>
      <c r="ET24" s="13"/>
      <c r="EU24" s="14"/>
      <c r="EY24" s="16"/>
      <c r="EZ24" s="191"/>
      <c r="FA24" s="12"/>
      <c r="FB24" s="13"/>
      <c r="FC24" s="14"/>
      <c r="FG24" s="16"/>
      <c r="FH24" s="191"/>
      <c r="FI24" s="12"/>
      <c r="FJ24" s="13"/>
      <c r="FK24" s="14"/>
      <c r="FO24" s="16"/>
      <c r="FP24" s="191"/>
      <c r="FQ24" s="12"/>
      <c r="FR24" s="13"/>
      <c r="FS24" s="14"/>
      <c r="FW24" s="16"/>
      <c r="FX24" s="191"/>
      <c r="FY24" s="12"/>
      <c r="FZ24" s="13"/>
      <c r="GA24" s="14"/>
      <c r="GE24" s="16"/>
      <c r="GF24" s="191"/>
      <c r="GG24" s="12"/>
      <c r="GH24" s="13"/>
      <c r="GI24" s="14"/>
      <c r="GM24" s="16"/>
      <c r="GN24" s="191"/>
      <c r="GO24" s="12"/>
      <c r="GP24" s="13"/>
      <c r="GQ24" s="14"/>
      <c r="GU24" s="16"/>
      <c r="GV24" s="191"/>
      <c r="GW24" s="12"/>
      <c r="GX24" s="13"/>
      <c r="GY24" s="14"/>
      <c r="HC24" s="16"/>
      <c r="HD24" s="191"/>
      <c r="HE24" s="12"/>
      <c r="HF24" s="13"/>
      <c r="HG24" s="14"/>
      <c r="HK24" s="16"/>
      <c r="HL24" s="191"/>
      <c r="HM24" s="12"/>
      <c r="HN24" s="13"/>
      <c r="HO24" s="14"/>
      <c r="HS24" s="16"/>
      <c r="HT24" s="191"/>
      <c r="HU24" s="12"/>
      <c r="HV24" s="13"/>
      <c r="HW24" s="14"/>
      <c r="IA24" s="16"/>
      <c r="IB24" s="191"/>
      <c r="IC24" s="12"/>
      <c r="ID24" s="13"/>
      <c r="IE24" s="14"/>
      <c r="II24" s="16"/>
      <c r="IJ24" s="191"/>
      <c r="IK24" s="12"/>
      <c r="IL24" s="13"/>
      <c r="IM24" s="14"/>
      <c r="IQ24" s="1"/>
      <c r="IR24" s="1"/>
      <c r="IS24" s="1"/>
      <c r="IT24" s="1"/>
      <c r="IU24" s="1"/>
    </row>
    <row r="25" spans="1:255" s="15" customFormat="1" ht="26.25" customHeight="1">
      <c r="A25" s="200" t="s">
        <v>171</v>
      </c>
      <c r="B25" s="201"/>
      <c r="C25" s="202" t="s">
        <v>175</v>
      </c>
      <c r="D25" s="203"/>
      <c r="E25" s="204"/>
      <c r="F25" s="204"/>
      <c r="G25" s="204"/>
      <c r="H25" s="205">
        <f>SUM(H26:M30)</f>
        <v>36885.68</v>
      </c>
      <c r="I25" s="191"/>
      <c r="J25" s="191"/>
      <c r="K25" s="191"/>
      <c r="L25" s="190"/>
      <c r="M25" s="12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>
        <f t="shared" si="6"/>
        <v>0</v>
      </c>
      <c r="AE25" s="187"/>
      <c r="AF25" s="187"/>
      <c r="AG25" s="187"/>
      <c r="AI25" s="16"/>
      <c r="AJ25" s="191"/>
      <c r="AK25" s="12"/>
      <c r="AL25" s="13"/>
      <c r="AM25" s="14"/>
      <c r="AQ25" s="16"/>
      <c r="AR25" s="191"/>
      <c r="AS25" s="12"/>
      <c r="AT25" s="13"/>
      <c r="AU25" s="14"/>
      <c r="AY25" s="16"/>
      <c r="AZ25" s="191"/>
      <c r="BA25" s="12"/>
      <c r="BB25" s="13"/>
      <c r="BC25" s="14"/>
      <c r="BG25" s="16"/>
      <c r="BH25" s="191"/>
      <c r="BI25" s="12"/>
      <c r="BJ25" s="13"/>
      <c r="BK25" s="14"/>
      <c r="BO25" s="16"/>
      <c r="BP25" s="191"/>
      <c r="BQ25" s="12"/>
      <c r="BR25" s="13"/>
      <c r="BS25" s="14"/>
      <c r="BW25" s="16"/>
      <c r="BX25" s="191"/>
      <c r="BY25" s="12"/>
      <c r="BZ25" s="13"/>
      <c r="CA25" s="14"/>
      <c r="CE25" s="16"/>
      <c r="CF25" s="191"/>
      <c r="CG25" s="12"/>
      <c r="CH25" s="13"/>
      <c r="CI25" s="14"/>
      <c r="CM25" s="16"/>
      <c r="CN25" s="191"/>
      <c r="CO25" s="12"/>
      <c r="CP25" s="13"/>
      <c r="CQ25" s="14"/>
      <c r="CU25" s="16"/>
      <c r="CV25" s="191"/>
      <c r="CW25" s="12"/>
      <c r="CX25" s="13"/>
      <c r="CY25" s="14"/>
      <c r="DC25" s="16"/>
      <c r="DD25" s="191"/>
      <c r="DE25" s="12"/>
      <c r="DF25" s="13"/>
      <c r="DG25" s="14"/>
      <c r="DK25" s="16"/>
      <c r="DL25" s="191"/>
      <c r="DM25" s="12"/>
      <c r="DN25" s="13"/>
      <c r="DO25" s="14"/>
      <c r="DS25" s="16"/>
      <c r="DT25" s="191"/>
      <c r="DU25" s="12"/>
      <c r="DV25" s="13"/>
      <c r="DW25" s="14"/>
      <c r="EA25" s="16"/>
      <c r="EB25" s="191"/>
      <c r="EC25" s="12"/>
      <c r="ED25" s="13"/>
      <c r="EE25" s="14"/>
      <c r="EI25" s="16"/>
      <c r="EJ25" s="191"/>
      <c r="EK25" s="12"/>
      <c r="EL25" s="13"/>
      <c r="EM25" s="14"/>
      <c r="EQ25" s="16"/>
      <c r="ER25" s="191"/>
      <c r="ES25" s="12"/>
      <c r="ET25" s="13"/>
      <c r="EU25" s="14"/>
      <c r="EY25" s="16"/>
      <c r="EZ25" s="191"/>
      <c r="FA25" s="12"/>
      <c r="FB25" s="13"/>
      <c r="FC25" s="14"/>
      <c r="FG25" s="16"/>
      <c r="FH25" s="191"/>
      <c r="FI25" s="12"/>
      <c r="FJ25" s="13"/>
      <c r="FK25" s="14"/>
      <c r="FO25" s="16"/>
      <c r="FP25" s="191"/>
      <c r="FQ25" s="12"/>
      <c r="FR25" s="13"/>
      <c r="FS25" s="14"/>
      <c r="FW25" s="16"/>
      <c r="FX25" s="191"/>
      <c r="FY25" s="12"/>
      <c r="FZ25" s="13"/>
      <c r="GA25" s="14"/>
      <c r="GE25" s="16"/>
      <c r="GF25" s="191"/>
      <c r="GG25" s="12"/>
      <c r="GH25" s="13"/>
      <c r="GI25" s="14"/>
      <c r="GM25" s="16"/>
      <c r="GN25" s="191"/>
      <c r="GO25" s="12"/>
      <c r="GP25" s="13"/>
      <c r="GQ25" s="14"/>
      <c r="GU25" s="16"/>
      <c r="GV25" s="191"/>
      <c r="GW25" s="12"/>
      <c r="GX25" s="13"/>
      <c r="GY25" s="14"/>
      <c r="HC25" s="16"/>
      <c r="HD25" s="191"/>
      <c r="HE25" s="12"/>
      <c r="HF25" s="13"/>
      <c r="HG25" s="14"/>
      <c r="HK25" s="16"/>
      <c r="HL25" s="191"/>
      <c r="HM25" s="12"/>
      <c r="HN25" s="13"/>
      <c r="HO25" s="14"/>
      <c r="HS25" s="16"/>
      <c r="HT25" s="191"/>
      <c r="HU25" s="12"/>
      <c r="HV25" s="13"/>
      <c r="HW25" s="14"/>
      <c r="IA25" s="16"/>
      <c r="IB25" s="191"/>
      <c r="IC25" s="12"/>
      <c r="ID25" s="13"/>
      <c r="IE25" s="14"/>
      <c r="II25" s="16"/>
      <c r="IJ25" s="191"/>
      <c r="IK25" s="12"/>
      <c r="IL25" s="13"/>
      <c r="IM25" s="14"/>
      <c r="IQ25" s="1"/>
      <c r="IR25" s="1"/>
      <c r="IS25" s="1"/>
      <c r="IT25" s="1"/>
      <c r="IU25" s="1"/>
    </row>
    <row r="26" spans="1:255" s="15" customFormat="1" ht="54" customHeight="1">
      <c r="A26" s="192" t="s">
        <v>170</v>
      </c>
      <c r="B26" s="146" t="s">
        <v>154</v>
      </c>
      <c r="C26" s="156" t="s">
        <v>155</v>
      </c>
      <c r="D26" s="148" t="s">
        <v>26</v>
      </c>
      <c r="E26" s="147">
        <v>32</v>
      </c>
      <c r="F26" s="147">
        <v>659.11</v>
      </c>
      <c r="G26" s="193">
        <f t="shared" ref="G26:G27" si="19">ROUND(F26+(F26*$G$9),2)</f>
        <v>857.96</v>
      </c>
      <c r="H26" s="193">
        <f t="shared" ref="H26:H27" si="20">ROUND((E26*G26),2)</f>
        <v>27454.720000000001</v>
      </c>
      <c r="I26" s="191"/>
      <c r="J26" s="191"/>
      <c r="K26" s="191"/>
      <c r="L26" s="190"/>
      <c r="M26" s="12"/>
      <c r="N26" s="187">
        <f t="shared" ref="N26:V30" si="21">($H26*$N$11)/9</f>
        <v>915.15733333333321</v>
      </c>
      <c r="O26" s="187">
        <f t="shared" si="21"/>
        <v>915.15733333333321</v>
      </c>
      <c r="P26" s="187">
        <f t="shared" si="21"/>
        <v>915.15733333333321</v>
      </c>
      <c r="Q26" s="187">
        <f t="shared" si="21"/>
        <v>915.15733333333321</v>
      </c>
      <c r="R26" s="187">
        <f t="shared" si="21"/>
        <v>915.15733333333321</v>
      </c>
      <c r="S26" s="187">
        <f t="shared" si="21"/>
        <v>915.15733333333321</v>
      </c>
      <c r="T26" s="187">
        <f t="shared" si="21"/>
        <v>915.15733333333321</v>
      </c>
      <c r="U26" s="187">
        <f t="shared" si="21"/>
        <v>915.15733333333321</v>
      </c>
      <c r="V26" s="187">
        <f t="shared" si="21"/>
        <v>915.15733333333321</v>
      </c>
      <c r="W26" s="187">
        <f t="shared" ref="W26:Y30" si="22">($H26*$W$11)/3</f>
        <v>3660.6293333333338</v>
      </c>
      <c r="X26" s="187">
        <f t="shared" si="22"/>
        <v>3660.6293333333338</v>
      </c>
      <c r="Y26" s="187">
        <f t="shared" si="22"/>
        <v>3660.6293333333338</v>
      </c>
      <c r="Z26" s="187">
        <f t="shared" ref="Z26:AB30" si="23">($H26*$Z$11)/3</f>
        <v>2745.4719999999998</v>
      </c>
      <c r="AA26" s="187">
        <f t="shared" si="23"/>
        <v>2745.4719999999998</v>
      </c>
      <c r="AB26" s="187">
        <f t="shared" si="23"/>
        <v>2745.4719999999998</v>
      </c>
      <c r="AC26" s="187"/>
      <c r="AD26" s="187">
        <f t="shared" si="6"/>
        <v>27454.720000000001</v>
      </c>
      <c r="AE26" s="187">
        <f t="shared" si="7"/>
        <v>0</v>
      </c>
      <c r="AF26" s="187"/>
      <c r="AG26" s="187"/>
      <c r="AI26" s="16"/>
      <c r="AJ26" s="191"/>
      <c r="AK26" s="12"/>
      <c r="AL26" s="13"/>
      <c r="AM26" s="14"/>
      <c r="AQ26" s="16"/>
      <c r="AR26" s="191"/>
      <c r="AS26" s="12"/>
      <c r="AT26" s="13"/>
      <c r="AU26" s="14"/>
      <c r="AY26" s="16"/>
      <c r="AZ26" s="191"/>
      <c r="BA26" s="12"/>
      <c r="BB26" s="13"/>
      <c r="BC26" s="14"/>
      <c r="BG26" s="16"/>
      <c r="BH26" s="191"/>
      <c r="BI26" s="12"/>
      <c r="BJ26" s="13"/>
      <c r="BK26" s="14"/>
      <c r="BO26" s="16"/>
      <c r="BP26" s="191"/>
      <c r="BQ26" s="12"/>
      <c r="BR26" s="13"/>
      <c r="BS26" s="14"/>
      <c r="BW26" s="16"/>
      <c r="BX26" s="191"/>
      <c r="BY26" s="12"/>
      <c r="BZ26" s="13"/>
      <c r="CA26" s="14"/>
      <c r="CE26" s="16"/>
      <c r="CF26" s="191"/>
      <c r="CG26" s="12"/>
      <c r="CH26" s="13"/>
      <c r="CI26" s="14"/>
      <c r="CM26" s="16"/>
      <c r="CN26" s="191"/>
      <c r="CO26" s="12"/>
      <c r="CP26" s="13"/>
      <c r="CQ26" s="14"/>
      <c r="CU26" s="16"/>
      <c r="CV26" s="191"/>
      <c r="CW26" s="12"/>
      <c r="CX26" s="13"/>
      <c r="CY26" s="14"/>
      <c r="DC26" s="16"/>
      <c r="DD26" s="191"/>
      <c r="DE26" s="12"/>
      <c r="DF26" s="13"/>
      <c r="DG26" s="14"/>
      <c r="DK26" s="16"/>
      <c r="DL26" s="191"/>
      <c r="DM26" s="12"/>
      <c r="DN26" s="13"/>
      <c r="DO26" s="14"/>
      <c r="DS26" s="16"/>
      <c r="DT26" s="191"/>
      <c r="DU26" s="12"/>
      <c r="DV26" s="13"/>
      <c r="DW26" s="14"/>
      <c r="EA26" s="16"/>
      <c r="EB26" s="191"/>
      <c r="EC26" s="12"/>
      <c r="ED26" s="13"/>
      <c r="EE26" s="14"/>
      <c r="EI26" s="16"/>
      <c r="EJ26" s="191"/>
      <c r="EK26" s="12"/>
      <c r="EL26" s="13"/>
      <c r="EM26" s="14"/>
      <c r="EQ26" s="16"/>
      <c r="ER26" s="191"/>
      <c r="ES26" s="12"/>
      <c r="ET26" s="13"/>
      <c r="EU26" s="14"/>
      <c r="EY26" s="16"/>
      <c r="EZ26" s="191"/>
      <c r="FA26" s="12"/>
      <c r="FB26" s="13"/>
      <c r="FC26" s="14"/>
      <c r="FG26" s="16"/>
      <c r="FH26" s="191"/>
      <c r="FI26" s="12"/>
      <c r="FJ26" s="13"/>
      <c r="FK26" s="14"/>
      <c r="FO26" s="16"/>
      <c r="FP26" s="191"/>
      <c r="FQ26" s="12"/>
      <c r="FR26" s="13"/>
      <c r="FS26" s="14"/>
      <c r="FW26" s="16"/>
      <c r="FX26" s="191"/>
      <c r="FY26" s="12"/>
      <c r="FZ26" s="13"/>
      <c r="GA26" s="14"/>
      <c r="GE26" s="16"/>
      <c r="GF26" s="191"/>
      <c r="GG26" s="12"/>
      <c r="GH26" s="13"/>
      <c r="GI26" s="14"/>
      <c r="GM26" s="16"/>
      <c r="GN26" s="191"/>
      <c r="GO26" s="12"/>
      <c r="GP26" s="13"/>
      <c r="GQ26" s="14"/>
      <c r="GU26" s="16"/>
      <c r="GV26" s="191"/>
      <c r="GW26" s="12"/>
      <c r="GX26" s="13"/>
      <c r="GY26" s="14"/>
      <c r="HC26" s="16"/>
      <c r="HD26" s="191"/>
      <c r="HE26" s="12"/>
      <c r="HF26" s="13"/>
      <c r="HG26" s="14"/>
      <c r="HK26" s="16"/>
      <c r="HL26" s="191"/>
      <c r="HM26" s="12"/>
      <c r="HN26" s="13"/>
      <c r="HO26" s="14"/>
      <c r="HS26" s="16"/>
      <c r="HT26" s="191"/>
      <c r="HU26" s="12"/>
      <c r="HV26" s="13"/>
      <c r="HW26" s="14"/>
      <c r="IA26" s="16"/>
      <c r="IB26" s="191"/>
      <c r="IC26" s="12"/>
      <c r="ID26" s="13"/>
      <c r="IE26" s="14"/>
      <c r="II26" s="16"/>
      <c r="IJ26" s="191"/>
      <c r="IK26" s="12"/>
      <c r="IL26" s="13"/>
      <c r="IM26" s="14"/>
      <c r="IQ26" s="1"/>
      <c r="IR26" s="1"/>
      <c r="IS26" s="1"/>
      <c r="IT26" s="1"/>
      <c r="IU26" s="1"/>
    </row>
    <row r="27" spans="1:255" s="15" customFormat="1" ht="54" customHeight="1">
      <c r="A27" s="192" t="s">
        <v>172</v>
      </c>
      <c r="B27" s="146" t="s">
        <v>177</v>
      </c>
      <c r="C27" s="156" t="s">
        <v>178</v>
      </c>
      <c r="D27" s="146" t="s">
        <v>91</v>
      </c>
      <c r="E27" s="147">
        <v>6</v>
      </c>
      <c r="F27" s="147">
        <v>334.65</v>
      </c>
      <c r="G27" s="193">
        <f t="shared" si="19"/>
        <v>435.61</v>
      </c>
      <c r="H27" s="193">
        <f t="shared" si="20"/>
        <v>2613.66</v>
      </c>
      <c r="I27" s="191"/>
      <c r="J27" s="191"/>
      <c r="K27" s="191"/>
      <c r="L27" s="190"/>
      <c r="M27" s="12"/>
      <c r="N27" s="187">
        <f t="shared" si="21"/>
        <v>87.122</v>
      </c>
      <c r="O27" s="187">
        <f t="shared" si="21"/>
        <v>87.122</v>
      </c>
      <c r="P27" s="187">
        <f t="shared" si="21"/>
        <v>87.122</v>
      </c>
      <c r="Q27" s="187">
        <f t="shared" si="21"/>
        <v>87.122</v>
      </c>
      <c r="R27" s="187">
        <f t="shared" si="21"/>
        <v>87.122</v>
      </c>
      <c r="S27" s="187">
        <f t="shared" si="21"/>
        <v>87.122</v>
      </c>
      <c r="T27" s="187">
        <f t="shared" si="21"/>
        <v>87.122</v>
      </c>
      <c r="U27" s="187">
        <f t="shared" si="21"/>
        <v>87.122</v>
      </c>
      <c r="V27" s="187">
        <f t="shared" si="21"/>
        <v>87.122</v>
      </c>
      <c r="W27" s="187">
        <f t="shared" si="22"/>
        <v>348.488</v>
      </c>
      <c r="X27" s="187">
        <f t="shared" si="22"/>
        <v>348.488</v>
      </c>
      <c r="Y27" s="187">
        <f t="shared" si="22"/>
        <v>348.488</v>
      </c>
      <c r="Z27" s="187">
        <f t="shared" si="23"/>
        <v>261.36599999999999</v>
      </c>
      <c r="AA27" s="187">
        <f t="shared" si="23"/>
        <v>261.36599999999999</v>
      </c>
      <c r="AB27" s="187">
        <f t="shared" si="23"/>
        <v>261.36599999999999</v>
      </c>
      <c r="AC27" s="187"/>
      <c r="AD27" s="187">
        <f t="shared" si="6"/>
        <v>2613.66</v>
      </c>
      <c r="AE27" s="187">
        <f t="shared" si="7"/>
        <v>0</v>
      </c>
      <c r="AF27" s="187"/>
      <c r="AG27" s="187"/>
      <c r="AI27" s="16"/>
      <c r="AJ27" s="191"/>
      <c r="AK27" s="12"/>
      <c r="AL27" s="13"/>
      <c r="AM27" s="14"/>
      <c r="AQ27" s="16"/>
      <c r="AR27" s="191"/>
      <c r="AS27" s="12"/>
      <c r="AT27" s="13"/>
      <c r="AU27" s="14"/>
      <c r="AY27" s="16"/>
      <c r="AZ27" s="191"/>
      <c r="BA27" s="12"/>
      <c r="BB27" s="13"/>
      <c r="BC27" s="14"/>
      <c r="BG27" s="16"/>
      <c r="BH27" s="191"/>
      <c r="BI27" s="12"/>
      <c r="BJ27" s="13"/>
      <c r="BK27" s="14"/>
      <c r="BO27" s="16"/>
      <c r="BP27" s="191"/>
      <c r="BQ27" s="12"/>
      <c r="BR27" s="13"/>
      <c r="BS27" s="14"/>
      <c r="BW27" s="16"/>
      <c r="BX27" s="191"/>
      <c r="BY27" s="12"/>
      <c r="BZ27" s="13"/>
      <c r="CA27" s="14"/>
      <c r="CE27" s="16"/>
      <c r="CF27" s="191"/>
      <c r="CG27" s="12"/>
      <c r="CH27" s="13"/>
      <c r="CI27" s="14"/>
      <c r="CM27" s="16"/>
      <c r="CN27" s="191"/>
      <c r="CO27" s="12"/>
      <c r="CP27" s="13"/>
      <c r="CQ27" s="14"/>
      <c r="CU27" s="16"/>
      <c r="CV27" s="191"/>
      <c r="CW27" s="12"/>
      <c r="CX27" s="13"/>
      <c r="CY27" s="14"/>
      <c r="DC27" s="16"/>
      <c r="DD27" s="191"/>
      <c r="DE27" s="12"/>
      <c r="DF27" s="13"/>
      <c r="DG27" s="14"/>
      <c r="DK27" s="16"/>
      <c r="DL27" s="191"/>
      <c r="DM27" s="12"/>
      <c r="DN27" s="13"/>
      <c r="DO27" s="14"/>
      <c r="DS27" s="16"/>
      <c r="DT27" s="191"/>
      <c r="DU27" s="12"/>
      <c r="DV27" s="13"/>
      <c r="DW27" s="14"/>
      <c r="EA27" s="16"/>
      <c r="EB27" s="191"/>
      <c r="EC27" s="12"/>
      <c r="ED27" s="13"/>
      <c r="EE27" s="14"/>
      <c r="EI27" s="16"/>
      <c r="EJ27" s="191"/>
      <c r="EK27" s="12"/>
      <c r="EL27" s="13"/>
      <c r="EM27" s="14"/>
      <c r="EQ27" s="16"/>
      <c r="ER27" s="191"/>
      <c r="ES27" s="12"/>
      <c r="ET27" s="13"/>
      <c r="EU27" s="14"/>
      <c r="EY27" s="16"/>
      <c r="EZ27" s="191"/>
      <c r="FA27" s="12"/>
      <c r="FB27" s="13"/>
      <c r="FC27" s="14"/>
      <c r="FG27" s="16"/>
      <c r="FH27" s="191"/>
      <c r="FI27" s="12"/>
      <c r="FJ27" s="13"/>
      <c r="FK27" s="14"/>
      <c r="FO27" s="16"/>
      <c r="FP27" s="191"/>
      <c r="FQ27" s="12"/>
      <c r="FR27" s="13"/>
      <c r="FS27" s="14"/>
      <c r="FW27" s="16"/>
      <c r="FX27" s="191"/>
      <c r="FY27" s="12"/>
      <c r="FZ27" s="13"/>
      <c r="GA27" s="14"/>
      <c r="GE27" s="16"/>
      <c r="GF27" s="191"/>
      <c r="GG27" s="12"/>
      <c r="GH27" s="13"/>
      <c r="GI27" s="14"/>
      <c r="GM27" s="16"/>
      <c r="GN27" s="191"/>
      <c r="GO27" s="12"/>
      <c r="GP27" s="13"/>
      <c r="GQ27" s="14"/>
      <c r="GU27" s="16"/>
      <c r="GV27" s="191"/>
      <c r="GW27" s="12"/>
      <c r="GX27" s="13"/>
      <c r="GY27" s="14"/>
      <c r="HC27" s="16"/>
      <c r="HD27" s="191"/>
      <c r="HE27" s="12"/>
      <c r="HF27" s="13"/>
      <c r="HG27" s="14"/>
      <c r="HK27" s="16"/>
      <c r="HL27" s="191"/>
      <c r="HM27" s="12"/>
      <c r="HN27" s="13"/>
      <c r="HO27" s="14"/>
      <c r="HS27" s="16"/>
      <c r="HT27" s="191"/>
      <c r="HU27" s="12"/>
      <c r="HV27" s="13"/>
      <c r="HW27" s="14"/>
      <c r="IA27" s="16"/>
      <c r="IB27" s="191"/>
      <c r="IC27" s="12"/>
      <c r="ID27" s="13"/>
      <c r="IE27" s="14"/>
      <c r="II27" s="16"/>
      <c r="IJ27" s="191"/>
      <c r="IK27" s="12"/>
      <c r="IL27" s="13"/>
      <c r="IM27" s="14"/>
      <c r="IQ27" s="1"/>
      <c r="IR27" s="1"/>
      <c r="IS27" s="1"/>
      <c r="IT27" s="1"/>
      <c r="IU27" s="1"/>
    </row>
    <row r="28" spans="1:255" s="15" customFormat="1" ht="56.25" customHeight="1">
      <c r="A28" s="192" t="s">
        <v>173</v>
      </c>
      <c r="B28" s="146" t="s">
        <v>168</v>
      </c>
      <c r="C28" s="156" t="s">
        <v>169</v>
      </c>
      <c r="D28" s="146" t="s">
        <v>91</v>
      </c>
      <c r="E28" s="147">
        <v>4</v>
      </c>
      <c r="F28" s="147">
        <v>371.99</v>
      </c>
      <c r="G28" s="193">
        <f t="shared" ref="G28" si="24">ROUND(F28+(F28*$G$9),2)</f>
        <v>484.22</v>
      </c>
      <c r="H28" s="193">
        <f t="shared" ref="H28" si="25">ROUND((E28*G28),2)</f>
        <v>1936.88</v>
      </c>
      <c r="I28" s="191"/>
      <c r="J28" s="191"/>
      <c r="K28" s="191"/>
      <c r="L28" s="190"/>
      <c r="M28" s="12"/>
      <c r="N28" s="187">
        <f t="shared" si="21"/>
        <v>64.562666666666658</v>
      </c>
      <c r="O28" s="187">
        <f t="shared" si="21"/>
        <v>64.562666666666658</v>
      </c>
      <c r="P28" s="187">
        <f t="shared" si="21"/>
        <v>64.562666666666658</v>
      </c>
      <c r="Q28" s="187">
        <f t="shared" si="21"/>
        <v>64.562666666666658</v>
      </c>
      <c r="R28" s="187">
        <f t="shared" si="21"/>
        <v>64.562666666666658</v>
      </c>
      <c r="S28" s="187">
        <f t="shared" si="21"/>
        <v>64.562666666666658</v>
      </c>
      <c r="T28" s="187">
        <f t="shared" si="21"/>
        <v>64.562666666666658</v>
      </c>
      <c r="U28" s="187">
        <f t="shared" si="21"/>
        <v>64.562666666666658</v>
      </c>
      <c r="V28" s="187">
        <f t="shared" si="21"/>
        <v>64.562666666666658</v>
      </c>
      <c r="W28" s="187">
        <f t="shared" si="22"/>
        <v>258.25066666666669</v>
      </c>
      <c r="X28" s="187">
        <f t="shared" si="22"/>
        <v>258.25066666666669</v>
      </c>
      <c r="Y28" s="187">
        <f t="shared" si="22"/>
        <v>258.25066666666669</v>
      </c>
      <c r="Z28" s="187">
        <f t="shared" si="23"/>
        <v>193.68799999999999</v>
      </c>
      <c r="AA28" s="187">
        <f t="shared" si="23"/>
        <v>193.68799999999999</v>
      </c>
      <c r="AB28" s="187">
        <f t="shared" si="23"/>
        <v>193.68799999999999</v>
      </c>
      <c r="AC28" s="187"/>
      <c r="AD28" s="187">
        <f t="shared" si="6"/>
        <v>1936.8800000000006</v>
      </c>
      <c r="AE28" s="187">
        <f t="shared" si="7"/>
        <v>0</v>
      </c>
      <c r="AF28" s="187"/>
      <c r="AG28" s="187"/>
      <c r="AI28" s="16"/>
      <c r="AJ28" s="191"/>
      <c r="AK28" s="12"/>
      <c r="AL28" s="13"/>
      <c r="AM28" s="14"/>
      <c r="AQ28" s="16"/>
      <c r="AR28" s="191"/>
      <c r="AS28" s="12"/>
      <c r="AT28" s="13"/>
      <c r="AU28" s="14"/>
      <c r="AY28" s="16"/>
      <c r="AZ28" s="191"/>
      <c r="BA28" s="12"/>
      <c r="BB28" s="13"/>
      <c r="BC28" s="14"/>
      <c r="BG28" s="16"/>
      <c r="BH28" s="191"/>
      <c r="BI28" s="12"/>
      <c r="BJ28" s="13"/>
      <c r="BK28" s="14"/>
      <c r="BO28" s="16"/>
      <c r="BP28" s="191"/>
      <c r="BQ28" s="12"/>
      <c r="BR28" s="13"/>
      <c r="BS28" s="14"/>
      <c r="BW28" s="16"/>
      <c r="BX28" s="191"/>
      <c r="BY28" s="12"/>
      <c r="BZ28" s="13"/>
      <c r="CA28" s="14"/>
      <c r="CE28" s="16"/>
      <c r="CF28" s="191"/>
      <c r="CG28" s="12"/>
      <c r="CH28" s="13"/>
      <c r="CI28" s="14"/>
      <c r="CM28" s="16"/>
      <c r="CN28" s="191"/>
      <c r="CO28" s="12"/>
      <c r="CP28" s="13"/>
      <c r="CQ28" s="14"/>
      <c r="CU28" s="16"/>
      <c r="CV28" s="191"/>
      <c r="CW28" s="12"/>
      <c r="CX28" s="13"/>
      <c r="CY28" s="14"/>
      <c r="DC28" s="16"/>
      <c r="DD28" s="191"/>
      <c r="DE28" s="12"/>
      <c r="DF28" s="13"/>
      <c r="DG28" s="14"/>
      <c r="DK28" s="16"/>
      <c r="DL28" s="191"/>
      <c r="DM28" s="12"/>
      <c r="DN28" s="13"/>
      <c r="DO28" s="14"/>
      <c r="DS28" s="16"/>
      <c r="DT28" s="191"/>
      <c r="DU28" s="12"/>
      <c r="DV28" s="13"/>
      <c r="DW28" s="14"/>
      <c r="EA28" s="16"/>
      <c r="EB28" s="191"/>
      <c r="EC28" s="12"/>
      <c r="ED28" s="13"/>
      <c r="EE28" s="14"/>
      <c r="EI28" s="16"/>
      <c r="EJ28" s="191"/>
      <c r="EK28" s="12"/>
      <c r="EL28" s="13"/>
      <c r="EM28" s="14"/>
      <c r="EQ28" s="16"/>
      <c r="ER28" s="191"/>
      <c r="ES28" s="12"/>
      <c r="ET28" s="13"/>
      <c r="EU28" s="14"/>
      <c r="EY28" s="16"/>
      <c r="EZ28" s="191"/>
      <c r="FA28" s="12"/>
      <c r="FB28" s="13"/>
      <c r="FC28" s="14"/>
      <c r="FG28" s="16"/>
      <c r="FH28" s="191"/>
      <c r="FI28" s="12"/>
      <c r="FJ28" s="13"/>
      <c r="FK28" s="14"/>
      <c r="FO28" s="16"/>
      <c r="FP28" s="191"/>
      <c r="FQ28" s="12"/>
      <c r="FR28" s="13"/>
      <c r="FS28" s="14"/>
      <c r="FW28" s="16"/>
      <c r="FX28" s="191"/>
      <c r="FY28" s="12"/>
      <c r="FZ28" s="13"/>
      <c r="GA28" s="14"/>
      <c r="GE28" s="16"/>
      <c r="GF28" s="191"/>
      <c r="GG28" s="12"/>
      <c r="GH28" s="13"/>
      <c r="GI28" s="14"/>
      <c r="GM28" s="16"/>
      <c r="GN28" s="191"/>
      <c r="GO28" s="12"/>
      <c r="GP28" s="13"/>
      <c r="GQ28" s="14"/>
      <c r="GU28" s="16"/>
      <c r="GV28" s="191"/>
      <c r="GW28" s="12"/>
      <c r="GX28" s="13"/>
      <c r="GY28" s="14"/>
      <c r="HC28" s="16"/>
      <c r="HD28" s="191"/>
      <c r="HE28" s="12"/>
      <c r="HF28" s="13"/>
      <c r="HG28" s="14"/>
      <c r="HK28" s="16"/>
      <c r="HL28" s="191"/>
      <c r="HM28" s="12"/>
      <c r="HN28" s="13"/>
      <c r="HO28" s="14"/>
      <c r="HS28" s="16"/>
      <c r="HT28" s="191"/>
      <c r="HU28" s="12"/>
      <c r="HV28" s="13"/>
      <c r="HW28" s="14"/>
      <c r="IA28" s="16"/>
      <c r="IB28" s="191"/>
      <c r="IC28" s="12"/>
      <c r="ID28" s="13"/>
      <c r="IE28" s="14"/>
      <c r="II28" s="16"/>
      <c r="IJ28" s="191"/>
      <c r="IK28" s="12"/>
      <c r="IL28" s="13"/>
      <c r="IM28" s="14"/>
      <c r="IQ28" s="1"/>
      <c r="IR28" s="1"/>
      <c r="IS28" s="1"/>
      <c r="IT28" s="1"/>
      <c r="IU28" s="1"/>
    </row>
    <row r="29" spans="1:255" s="15" customFormat="1" ht="35.25" customHeight="1">
      <c r="A29" s="192" t="s">
        <v>174</v>
      </c>
      <c r="B29" s="146" t="s">
        <v>152</v>
      </c>
      <c r="C29" s="157" t="s">
        <v>153</v>
      </c>
      <c r="D29" s="146" t="s">
        <v>91</v>
      </c>
      <c r="E29" s="147">
        <v>4</v>
      </c>
      <c r="F29" s="147">
        <v>506.83</v>
      </c>
      <c r="G29" s="193">
        <f t="shared" si="2"/>
        <v>659.74</v>
      </c>
      <c r="H29" s="193">
        <f t="shared" si="3"/>
        <v>2638.96</v>
      </c>
      <c r="I29" s="121"/>
      <c r="J29" s="121"/>
      <c r="K29" s="121"/>
      <c r="L29" s="121"/>
      <c r="M29" s="12"/>
      <c r="N29" s="187">
        <f t="shared" si="21"/>
        <v>87.965333333333334</v>
      </c>
      <c r="O29" s="187">
        <f t="shared" si="21"/>
        <v>87.965333333333334</v>
      </c>
      <c r="P29" s="187">
        <f t="shared" si="21"/>
        <v>87.965333333333334</v>
      </c>
      <c r="Q29" s="187">
        <f t="shared" si="21"/>
        <v>87.965333333333334</v>
      </c>
      <c r="R29" s="187">
        <f t="shared" si="21"/>
        <v>87.965333333333334</v>
      </c>
      <c r="S29" s="187">
        <f t="shared" si="21"/>
        <v>87.965333333333334</v>
      </c>
      <c r="T29" s="187">
        <f t="shared" si="21"/>
        <v>87.965333333333334</v>
      </c>
      <c r="U29" s="187">
        <f t="shared" si="21"/>
        <v>87.965333333333334</v>
      </c>
      <c r="V29" s="187">
        <f t="shared" si="21"/>
        <v>87.965333333333334</v>
      </c>
      <c r="W29" s="187">
        <f t="shared" si="22"/>
        <v>351.86133333333333</v>
      </c>
      <c r="X29" s="187">
        <f t="shared" si="22"/>
        <v>351.86133333333333</v>
      </c>
      <c r="Y29" s="187">
        <f t="shared" si="22"/>
        <v>351.86133333333333</v>
      </c>
      <c r="Z29" s="187">
        <f t="shared" si="23"/>
        <v>263.89600000000002</v>
      </c>
      <c r="AA29" s="187">
        <f t="shared" si="23"/>
        <v>263.89600000000002</v>
      </c>
      <c r="AB29" s="187">
        <f t="shared" si="23"/>
        <v>263.89600000000002</v>
      </c>
      <c r="AC29" s="187"/>
      <c r="AD29" s="187">
        <f t="shared" si="6"/>
        <v>2638.9600000000005</v>
      </c>
      <c r="AE29" s="187">
        <f t="shared" si="7"/>
        <v>0</v>
      </c>
      <c r="AF29" s="187"/>
      <c r="AG29" s="187"/>
      <c r="AI29" s="16"/>
      <c r="AJ29" s="11"/>
      <c r="AK29" s="12"/>
      <c r="AL29" s="13"/>
      <c r="AM29" s="14"/>
      <c r="AQ29" s="16"/>
      <c r="AR29" s="11"/>
      <c r="AS29" s="12"/>
      <c r="AT29" s="13"/>
      <c r="AU29" s="14"/>
      <c r="AY29" s="16"/>
      <c r="AZ29" s="11"/>
      <c r="BA29" s="12"/>
      <c r="BB29" s="13"/>
      <c r="BC29" s="14"/>
      <c r="BG29" s="16"/>
      <c r="BH29" s="11"/>
      <c r="BI29" s="12"/>
      <c r="BJ29" s="13"/>
      <c r="BK29" s="14"/>
      <c r="BO29" s="16"/>
      <c r="BP29" s="11"/>
      <c r="BQ29" s="12"/>
      <c r="BR29" s="13"/>
      <c r="BS29" s="14"/>
      <c r="BW29" s="16"/>
      <c r="BX29" s="11"/>
      <c r="BY29" s="12"/>
      <c r="BZ29" s="13"/>
      <c r="CA29" s="14"/>
      <c r="CE29" s="16"/>
      <c r="CF29" s="11"/>
      <c r="CG29" s="12"/>
      <c r="CH29" s="13"/>
      <c r="CI29" s="14"/>
      <c r="CM29" s="16"/>
      <c r="CN29" s="11"/>
      <c r="CO29" s="12"/>
      <c r="CP29" s="13"/>
      <c r="CQ29" s="14"/>
      <c r="CU29" s="16"/>
      <c r="CV29" s="11"/>
      <c r="CW29" s="12"/>
      <c r="CX29" s="13"/>
      <c r="CY29" s="14"/>
      <c r="DC29" s="16"/>
      <c r="DD29" s="11"/>
      <c r="DE29" s="12"/>
      <c r="DF29" s="13"/>
      <c r="DG29" s="14"/>
      <c r="DK29" s="16"/>
      <c r="DL29" s="11"/>
      <c r="DM29" s="12"/>
      <c r="DN29" s="13"/>
      <c r="DO29" s="14"/>
      <c r="DS29" s="16"/>
      <c r="DT29" s="11"/>
      <c r="DU29" s="12"/>
      <c r="DV29" s="13"/>
      <c r="DW29" s="14"/>
      <c r="EA29" s="16"/>
      <c r="EB29" s="11"/>
      <c r="EC29" s="12"/>
      <c r="ED29" s="13"/>
      <c r="EE29" s="14"/>
      <c r="EI29" s="16"/>
      <c r="EJ29" s="11"/>
      <c r="EK29" s="12"/>
      <c r="EL29" s="13"/>
      <c r="EM29" s="14"/>
      <c r="EQ29" s="16"/>
      <c r="ER29" s="11"/>
      <c r="ES29" s="12"/>
      <c r="ET29" s="13"/>
      <c r="EU29" s="14"/>
      <c r="EY29" s="16"/>
      <c r="EZ29" s="11"/>
      <c r="FA29" s="12"/>
      <c r="FB29" s="13"/>
      <c r="FC29" s="14"/>
      <c r="FG29" s="16"/>
      <c r="FH29" s="11"/>
      <c r="FI29" s="12"/>
      <c r="FJ29" s="13"/>
      <c r="FK29" s="14"/>
      <c r="FO29" s="16"/>
      <c r="FP29" s="11"/>
      <c r="FQ29" s="12"/>
      <c r="FR29" s="13"/>
      <c r="FS29" s="14"/>
      <c r="FW29" s="16"/>
      <c r="FX29" s="11"/>
      <c r="FY29" s="12"/>
      <c r="FZ29" s="13"/>
      <c r="GA29" s="14"/>
      <c r="GE29" s="16"/>
      <c r="GF29" s="11"/>
      <c r="GG29" s="12"/>
      <c r="GH29" s="13"/>
      <c r="GI29" s="14"/>
      <c r="GM29" s="16"/>
      <c r="GN29" s="11"/>
      <c r="GO29" s="12"/>
      <c r="GP29" s="13"/>
      <c r="GQ29" s="14"/>
      <c r="GU29" s="16"/>
      <c r="GV29" s="11"/>
      <c r="GW29" s="12"/>
      <c r="GX29" s="13"/>
      <c r="GY29" s="14"/>
      <c r="HC29" s="16"/>
      <c r="HD29" s="11"/>
      <c r="HE29" s="12"/>
      <c r="HF29" s="13"/>
      <c r="HG29" s="14"/>
      <c r="HK29" s="16"/>
      <c r="HL29" s="11"/>
      <c r="HM29" s="12"/>
      <c r="HN29" s="13"/>
      <c r="HO29" s="14"/>
      <c r="HS29" s="16"/>
      <c r="HT29" s="11"/>
      <c r="HU29" s="12"/>
      <c r="HV29" s="13"/>
      <c r="HW29" s="14"/>
      <c r="IA29" s="16"/>
      <c r="IB29" s="11"/>
      <c r="IC29" s="12"/>
      <c r="ID29" s="13"/>
      <c r="IE29" s="14"/>
      <c r="II29" s="16"/>
      <c r="IJ29" s="11"/>
      <c r="IK29" s="12"/>
      <c r="IL29" s="13"/>
      <c r="IM29" s="14"/>
      <c r="IQ29" s="1"/>
      <c r="IR29" s="1"/>
      <c r="IS29" s="1"/>
      <c r="IT29" s="1"/>
      <c r="IU29" s="1"/>
    </row>
    <row r="30" spans="1:255" s="15" customFormat="1" ht="30" customHeight="1">
      <c r="A30" s="192" t="s">
        <v>180</v>
      </c>
      <c r="B30" s="140" t="s">
        <v>165</v>
      </c>
      <c r="C30" s="157" t="s">
        <v>179</v>
      </c>
      <c r="D30" s="148" t="s">
        <v>26</v>
      </c>
      <c r="E30" s="147">
        <v>4.2</v>
      </c>
      <c r="F30" s="147">
        <f>COMPOSIÇÃO!H66</f>
        <v>409.99</v>
      </c>
      <c r="G30" s="193">
        <f t="shared" si="2"/>
        <v>533.67999999999995</v>
      </c>
      <c r="H30" s="193">
        <f t="shared" si="3"/>
        <v>2241.46</v>
      </c>
      <c r="I30" s="190"/>
      <c r="J30" s="190"/>
      <c r="K30" s="190"/>
      <c r="L30" s="190"/>
      <c r="M30" s="12"/>
      <c r="N30" s="187">
        <f t="shared" si="21"/>
        <v>74.715333333333334</v>
      </c>
      <c r="O30" s="187">
        <f t="shared" si="21"/>
        <v>74.715333333333334</v>
      </c>
      <c r="P30" s="187">
        <f t="shared" si="21"/>
        <v>74.715333333333334</v>
      </c>
      <c r="Q30" s="187">
        <f t="shared" si="21"/>
        <v>74.715333333333334</v>
      </c>
      <c r="R30" s="187">
        <f t="shared" si="21"/>
        <v>74.715333333333334</v>
      </c>
      <c r="S30" s="187">
        <f t="shared" si="21"/>
        <v>74.715333333333334</v>
      </c>
      <c r="T30" s="187">
        <f t="shared" si="21"/>
        <v>74.715333333333334</v>
      </c>
      <c r="U30" s="187">
        <f t="shared" si="21"/>
        <v>74.715333333333334</v>
      </c>
      <c r="V30" s="187">
        <f t="shared" si="21"/>
        <v>74.715333333333334</v>
      </c>
      <c r="W30" s="187">
        <f t="shared" si="22"/>
        <v>298.86133333333333</v>
      </c>
      <c r="X30" s="187">
        <f t="shared" si="22"/>
        <v>298.86133333333333</v>
      </c>
      <c r="Y30" s="187">
        <f t="shared" si="22"/>
        <v>298.86133333333333</v>
      </c>
      <c r="Z30" s="187">
        <f t="shared" si="23"/>
        <v>224.14599999999999</v>
      </c>
      <c r="AA30" s="187">
        <f t="shared" si="23"/>
        <v>224.14599999999999</v>
      </c>
      <c r="AB30" s="187">
        <f t="shared" si="23"/>
        <v>224.14599999999999</v>
      </c>
      <c r="AC30" s="187"/>
      <c r="AD30" s="187">
        <f t="shared" si="6"/>
        <v>2241.46</v>
      </c>
      <c r="AE30" s="187">
        <f t="shared" si="7"/>
        <v>0</v>
      </c>
      <c r="AF30" s="187"/>
      <c r="AG30" s="187"/>
      <c r="AI30" s="16"/>
      <c r="AJ30" s="191"/>
      <c r="AK30" s="12"/>
      <c r="AL30" s="13"/>
      <c r="AM30" s="14"/>
      <c r="AQ30" s="16"/>
      <c r="AR30" s="191"/>
      <c r="AS30" s="12"/>
      <c r="AT30" s="13"/>
      <c r="AU30" s="14"/>
      <c r="AY30" s="16"/>
      <c r="AZ30" s="191"/>
      <c r="BA30" s="12"/>
      <c r="BB30" s="13"/>
      <c r="BC30" s="14"/>
      <c r="BG30" s="16"/>
      <c r="BH30" s="191"/>
      <c r="BI30" s="12"/>
      <c r="BJ30" s="13"/>
      <c r="BK30" s="14"/>
      <c r="BO30" s="16"/>
      <c r="BP30" s="191"/>
      <c r="BQ30" s="12"/>
      <c r="BR30" s="13"/>
      <c r="BS30" s="14"/>
      <c r="BW30" s="16"/>
      <c r="BX30" s="191"/>
      <c r="BY30" s="12"/>
      <c r="BZ30" s="13"/>
      <c r="CA30" s="14"/>
      <c r="CE30" s="16"/>
      <c r="CF30" s="191"/>
      <c r="CG30" s="12"/>
      <c r="CH30" s="13"/>
      <c r="CI30" s="14"/>
      <c r="CM30" s="16"/>
      <c r="CN30" s="191"/>
      <c r="CO30" s="12"/>
      <c r="CP30" s="13"/>
      <c r="CQ30" s="14"/>
      <c r="CU30" s="16"/>
      <c r="CV30" s="191"/>
      <c r="CW30" s="12"/>
      <c r="CX30" s="13"/>
      <c r="CY30" s="14"/>
      <c r="DC30" s="16"/>
      <c r="DD30" s="191"/>
      <c r="DE30" s="12"/>
      <c r="DF30" s="13"/>
      <c r="DG30" s="14"/>
      <c r="DK30" s="16"/>
      <c r="DL30" s="191"/>
      <c r="DM30" s="12"/>
      <c r="DN30" s="13"/>
      <c r="DO30" s="14"/>
      <c r="DS30" s="16"/>
      <c r="DT30" s="191"/>
      <c r="DU30" s="12"/>
      <c r="DV30" s="13"/>
      <c r="DW30" s="14"/>
      <c r="EA30" s="16"/>
      <c r="EB30" s="191"/>
      <c r="EC30" s="12"/>
      <c r="ED30" s="13"/>
      <c r="EE30" s="14"/>
      <c r="EI30" s="16"/>
      <c r="EJ30" s="191"/>
      <c r="EK30" s="12"/>
      <c r="EL30" s="13"/>
      <c r="EM30" s="14"/>
      <c r="EQ30" s="16"/>
      <c r="ER30" s="191"/>
      <c r="ES30" s="12"/>
      <c r="ET30" s="13"/>
      <c r="EU30" s="14"/>
      <c r="EY30" s="16"/>
      <c r="EZ30" s="191"/>
      <c r="FA30" s="12"/>
      <c r="FB30" s="13"/>
      <c r="FC30" s="14"/>
      <c r="FG30" s="16"/>
      <c r="FH30" s="191"/>
      <c r="FI30" s="12"/>
      <c r="FJ30" s="13"/>
      <c r="FK30" s="14"/>
      <c r="FO30" s="16"/>
      <c r="FP30" s="191"/>
      <c r="FQ30" s="12"/>
      <c r="FR30" s="13"/>
      <c r="FS30" s="14"/>
      <c r="FW30" s="16"/>
      <c r="FX30" s="191"/>
      <c r="FY30" s="12"/>
      <c r="FZ30" s="13"/>
      <c r="GA30" s="14"/>
      <c r="GE30" s="16"/>
      <c r="GF30" s="191"/>
      <c r="GG30" s="12"/>
      <c r="GH30" s="13"/>
      <c r="GI30" s="14"/>
      <c r="GM30" s="16"/>
      <c r="GN30" s="191"/>
      <c r="GO30" s="12"/>
      <c r="GP30" s="13"/>
      <c r="GQ30" s="14"/>
      <c r="GU30" s="16"/>
      <c r="GV30" s="191"/>
      <c r="GW30" s="12"/>
      <c r="GX30" s="13"/>
      <c r="GY30" s="14"/>
      <c r="HC30" s="16"/>
      <c r="HD30" s="191"/>
      <c r="HE30" s="12"/>
      <c r="HF30" s="13"/>
      <c r="HG30" s="14"/>
      <c r="HK30" s="16"/>
      <c r="HL30" s="191"/>
      <c r="HM30" s="12"/>
      <c r="HN30" s="13"/>
      <c r="HO30" s="14"/>
      <c r="HS30" s="16"/>
      <c r="HT30" s="191"/>
      <c r="HU30" s="12"/>
      <c r="HV30" s="13"/>
      <c r="HW30" s="14"/>
      <c r="IA30" s="16"/>
      <c r="IB30" s="191"/>
      <c r="IC30" s="12"/>
      <c r="ID30" s="13"/>
      <c r="IE30" s="14"/>
      <c r="II30" s="16"/>
      <c r="IJ30" s="191"/>
      <c r="IK30" s="12"/>
      <c r="IL30" s="13"/>
      <c r="IM30" s="14"/>
      <c r="IQ30" s="1"/>
      <c r="IR30" s="1"/>
      <c r="IS30" s="1"/>
      <c r="IT30" s="1"/>
      <c r="IU30" s="1"/>
    </row>
    <row r="31" spans="1:255" ht="30.75" customHeight="1">
      <c r="A31" s="247" t="s">
        <v>28</v>
      </c>
      <c r="B31" s="247"/>
      <c r="C31" s="247"/>
      <c r="D31" s="247"/>
      <c r="E31" s="247"/>
      <c r="F31" s="247"/>
      <c r="G31" s="247"/>
      <c r="H31" s="206">
        <f>SUM(H13+H25)</f>
        <v>1804963.52</v>
      </c>
      <c r="I31" s="160"/>
      <c r="K31" s="20"/>
      <c r="N31" s="187">
        <f>SUM(N14:N30)</f>
        <v>16370.715999999999</v>
      </c>
      <c r="O31" s="187">
        <f t="shared" ref="O31:AB31" si="26">SUM(O14:O30)</f>
        <v>20262.715999999997</v>
      </c>
      <c r="P31" s="187">
        <f t="shared" si="26"/>
        <v>15397.715999999999</v>
      </c>
      <c r="Q31" s="187">
        <f t="shared" si="26"/>
        <v>15397.715999999999</v>
      </c>
      <c r="R31" s="187">
        <f t="shared" si="26"/>
        <v>15397.715999999999</v>
      </c>
      <c r="S31" s="187">
        <f t="shared" si="26"/>
        <v>15397.715999999999</v>
      </c>
      <c r="T31" s="187">
        <f t="shared" si="26"/>
        <v>15397.715999999999</v>
      </c>
      <c r="U31" s="187">
        <f t="shared" si="26"/>
        <v>15397.715999999999</v>
      </c>
      <c r="V31" s="187">
        <f t="shared" si="26"/>
        <v>15397.715999999999</v>
      </c>
      <c r="W31" s="187">
        <f t="shared" si="26"/>
        <v>355379.48266666656</v>
      </c>
      <c r="X31" s="187">
        <f t="shared" si="26"/>
        <v>355379.48266666656</v>
      </c>
      <c r="Y31" s="187">
        <f t="shared" si="26"/>
        <v>355379.48266666656</v>
      </c>
      <c r="Z31" s="187">
        <f t="shared" si="26"/>
        <v>200081.87600000005</v>
      </c>
      <c r="AA31" s="187">
        <f t="shared" si="26"/>
        <v>200081.87600000005</v>
      </c>
      <c r="AB31" s="187">
        <f t="shared" si="26"/>
        <v>200081.87600000005</v>
      </c>
      <c r="AC31" s="187"/>
      <c r="AD31" s="187"/>
      <c r="AE31" s="187"/>
      <c r="AF31" s="187"/>
      <c r="AG31" s="187"/>
    </row>
    <row r="32" spans="1:255" ht="20.25" customHeight="1">
      <c r="A32" s="17"/>
      <c r="B32" s="18"/>
      <c r="C32" s="159"/>
      <c r="D32" s="18"/>
      <c r="E32" s="18"/>
      <c r="F32" s="18"/>
      <c r="G32" s="18"/>
      <c r="H32" s="19"/>
      <c r="I32" s="118"/>
      <c r="N32" s="187"/>
      <c r="O32" s="187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  <c r="AF32" s="187"/>
      <c r="AG32" s="187"/>
    </row>
    <row r="33" spans="1:33" ht="20.25" customHeight="1">
      <c r="A33" s="17"/>
      <c r="B33" s="18"/>
      <c r="C33" s="159"/>
      <c r="D33" s="18"/>
      <c r="E33" s="18"/>
      <c r="F33" s="18"/>
      <c r="G33" s="18"/>
      <c r="H33" s="19"/>
      <c r="N33" s="209">
        <f>N31/$H$31</f>
        <v>9.0698320595421229E-3</v>
      </c>
      <c r="O33" s="209">
        <f t="shared" ref="O33:AB33" si="27">O31/$H$31</f>
        <v>1.1226108326000957E-2</v>
      </c>
      <c r="P33" s="209">
        <f t="shared" si="27"/>
        <v>8.5307629929274129E-3</v>
      </c>
      <c r="Q33" s="209">
        <f t="shared" si="27"/>
        <v>8.5307629929274129E-3</v>
      </c>
      <c r="R33" s="209">
        <f t="shared" si="27"/>
        <v>8.5307629929274129E-3</v>
      </c>
      <c r="S33" s="209">
        <f t="shared" si="27"/>
        <v>8.5307629929274129E-3</v>
      </c>
      <c r="T33" s="209">
        <f t="shared" si="27"/>
        <v>8.5307629929274129E-3</v>
      </c>
      <c r="U33" s="209">
        <f t="shared" si="27"/>
        <v>8.5307629929274129E-3</v>
      </c>
      <c r="V33" s="209">
        <f t="shared" si="27"/>
        <v>8.5307629929274129E-3</v>
      </c>
      <c r="W33" s="209">
        <f t="shared" si="27"/>
        <v>0.19689011923446884</v>
      </c>
      <c r="X33" s="209">
        <f t="shared" si="27"/>
        <v>0.19689011923446884</v>
      </c>
      <c r="Y33" s="209">
        <f t="shared" si="27"/>
        <v>0.19689011923446884</v>
      </c>
      <c r="Z33" s="209">
        <f t="shared" si="27"/>
        <v>0.11085092512008222</v>
      </c>
      <c r="AA33" s="209">
        <f t="shared" si="27"/>
        <v>0.11085092512008222</v>
      </c>
      <c r="AB33" s="209">
        <f t="shared" si="27"/>
        <v>0.11085092512008222</v>
      </c>
      <c r="AC33" s="187"/>
      <c r="AD33" s="187"/>
      <c r="AE33" s="187"/>
      <c r="AF33" s="187"/>
      <c r="AG33" s="187"/>
    </row>
    <row r="34" spans="1:33" ht="20.25" customHeight="1">
      <c r="A34" s="17"/>
      <c r="B34" s="18"/>
      <c r="C34" s="159"/>
      <c r="D34" s="18"/>
      <c r="E34" s="18"/>
      <c r="F34" s="18"/>
      <c r="G34" s="18"/>
      <c r="H34" s="19"/>
    </row>
    <row r="35" spans="1:33" ht="20.25" customHeight="1">
      <c r="A35" s="17"/>
      <c r="B35" s="18"/>
      <c r="C35" s="159"/>
      <c r="D35" s="18"/>
      <c r="E35" s="18"/>
      <c r="F35" s="18"/>
      <c r="G35" s="18"/>
      <c r="H35" s="19"/>
      <c r="I35" s="20"/>
      <c r="J35" s="118"/>
    </row>
    <row r="36" spans="1:33" ht="20.25" customHeight="1">
      <c r="A36" s="248" t="s">
        <v>156</v>
      </c>
      <c r="B36" s="248"/>
      <c r="C36" s="248"/>
      <c r="D36" s="248"/>
      <c r="E36" s="248"/>
      <c r="F36" s="248"/>
      <c r="G36" s="248"/>
      <c r="H36" s="248"/>
    </row>
    <row r="37" spans="1:33" ht="15">
      <c r="A37" s="249" t="s">
        <v>157</v>
      </c>
      <c r="B37" s="250"/>
      <c r="C37" s="250"/>
      <c r="D37" s="250"/>
      <c r="E37" s="250"/>
      <c r="F37" s="250"/>
      <c r="G37" s="250"/>
      <c r="H37" s="251"/>
    </row>
    <row r="38" spans="1:33">
      <c r="A38" s="21"/>
      <c r="H38" s="22"/>
    </row>
    <row r="39" spans="1:33" ht="12.75" customHeight="1">
      <c r="A39" s="245" t="s">
        <v>158</v>
      </c>
      <c r="B39" s="245"/>
      <c r="C39" s="245"/>
      <c r="D39" s="245"/>
      <c r="E39" s="245"/>
      <c r="F39" s="245"/>
      <c r="G39" s="245"/>
      <c r="H39" s="245"/>
    </row>
    <row r="40" spans="1:33" ht="12.75" customHeight="1">
      <c r="A40" s="245"/>
      <c r="B40" s="245"/>
      <c r="C40" s="245"/>
      <c r="D40" s="245"/>
      <c r="E40" s="245"/>
      <c r="F40" s="245"/>
      <c r="G40" s="245"/>
      <c r="H40" s="245"/>
    </row>
    <row r="41" spans="1:33">
      <c r="A41" s="23"/>
      <c r="B41" s="24"/>
      <c r="C41" s="24"/>
      <c r="D41" s="24"/>
      <c r="E41" s="24"/>
      <c r="F41" s="24"/>
      <c r="G41" s="24"/>
      <c r="H41" s="25"/>
    </row>
  </sheetData>
  <sheetProtection selectLockedCells="1" selectUnlockedCells="1"/>
  <mergeCells count="31">
    <mergeCell ref="Z12:AB12"/>
    <mergeCell ref="Z11:AB11"/>
    <mergeCell ref="G8:H8"/>
    <mergeCell ref="A9:D9"/>
    <mergeCell ref="G9:H9"/>
    <mergeCell ref="W9:Y9"/>
    <mergeCell ref="N11:V11"/>
    <mergeCell ref="N12:V12"/>
    <mergeCell ref="W12:Y12"/>
    <mergeCell ref="W11:Y11"/>
    <mergeCell ref="A39:H40"/>
    <mergeCell ref="A10:H10"/>
    <mergeCell ref="A31:G31"/>
    <mergeCell ref="A36:H36"/>
    <mergeCell ref="A37:H37"/>
    <mergeCell ref="I22:M22"/>
    <mergeCell ref="I12:M12"/>
    <mergeCell ref="A1:B1"/>
    <mergeCell ref="C1:H1"/>
    <mergeCell ref="A2:H2"/>
    <mergeCell ref="A3:H3"/>
    <mergeCell ref="A5:E5"/>
    <mergeCell ref="F5:H5"/>
    <mergeCell ref="A4:H4"/>
    <mergeCell ref="A6:E6"/>
    <mergeCell ref="F6:H6"/>
    <mergeCell ref="A7:D7"/>
    <mergeCell ref="E7:H7"/>
    <mergeCell ref="A8:D8"/>
    <mergeCell ref="E8:E9"/>
    <mergeCell ref="F8:F9"/>
  </mergeCells>
  <conditionalFormatting sqref="D12:D13 FZ23:FZ30 GH23:GH30 HV23:HV30 II12:II22 IQ12:IQ22 AI12:AI22 AQ12:AQ22 AY12:AY22 BG12:BG22 BO12:BO22 BW12:BW22 CE12:CE22 CM12:CM22 CU12:CU22 DC12:DC22 DK12:DK22 DS12:DS22 EA12:EA22 EI12:EI22 EQ12:EQ22 EY12:EY22 FG12:FG22 FO12:FO22 FW12:FW22 GE12:GE22 GM12:GM22 GU12:GU22 HC12:HC22 HK12:HK22 HS12:HS22 IA12:IA22 GP23:GP30 ID23:ID30 IL23:IL30 GX23:GX30 HF23:HF30 HN23:HN30 AL23:AL30 AT23:AT30 BB23:BB30 BJ23:BJ30 BR23:BR30 BZ23:BZ30 CH23:CH30 CP23:CP30 CX23:CX30 DF23:DF30 DN23:DN30 DV23:DV30 ED23:ED30 EL23:EL30 ET23:ET30 FB23:FB30 FJ23:FJ30 FR23:FR30 D25">
    <cfRule type="cellIs" priority="6" stopIfTrue="1" operator="equal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60" firstPageNumber="0" orientation="portrait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68"/>
  <sheetViews>
    <sheetView showZeros="0" view="pageBreakPreview" zoomScaleNormal="80" zoomScaleSheetLayoutView="100" workbookViewId="0">
      <selection activeCell="N3" sqref="N3"/>
    </sheetView>
  </sheetViews>
  <sheetFormatPr defaultColWidth="9.28515625" defaultRowHeight="15"/>
  <cols>
    <col min="1" max="1" width="9.28515625" style="26" customWidth="1"/>
    <col min="2" max="2" width="23.85546875" style="26" customWidth="1"/>
    <col min="3" max="3" width="19" style="26" customWidth="1"/>
    <col min="4" max="4" width="83.28515625" style="26" customWidth="1"/>
    <col min="5" max="5" width="11.28515625" style="26" customWidth="1"/>
    <col min="6" max="6" width="16" style="26" customWidth="1"/>
    <col min="7" max="7" width="12.5703125" style="26" customWidth="1"/>
    <col min="8" max="8" width="14.7109375" style="26" customWidth="1"/>
    <col min="9" max="16384" width="9.28515625" style="26"/>
  </cols>
  <sheetData>
    <row r="1" spans="1:8" ht="36.75" customHeight="1">
      <c r="A1" s="57" t="s">
        <v>17</v>
      </c>
      <c r="B1" s="260" t="s">
        <v>119</v>
      </c>
      <c r="C1" s="261"/>
      <c r="D1" s="102" t="s">
        <v>106</v>
      </c>
      <c r="E1" s="103"/>
      <c r="F1" s="104"/>
      <c r="G1" s="105"/>
      <c r="H1" s="106"/>
    </row>
    <row r="2" spans="1:8" ht="22.5">
      <c r="A2" s="107"/>
      <c r="B2" s="63" t="s">
        <v>29</v>
      </c>
      <c r="C2" s="63" t="s">
        <v>30</v>
      </c>
      <c r="D2" s="64" t="s">
        <v>10</v>
      </c>
      <c r="E2" s="63" t="s">
        <v>11</v>
      </c>
      <c r="F2" s="65" t="s">
        <v>31</v>
      </c>
      <c r="G2" s="65" t="s">
        <v>32</v>
      </c>
      <c r="H2" s="108" t="s">
        <v>15</v>
      </c>
    </row>
    <row r="3" spans="1:8" ht="40.5" customHeight="1">
      <c r="A3" s="107"/>
      <c r="B3" s="91" t="s">
        <v>100</v>
      </c>
      <c r="C3" s="91">
        <v>102363</v>
      </c>
      <c r="D3" s="68" t="s">
        <v>99</v>
      </c>
      <c r="E3" s="91" t="s">
        <v>27</v>
      </c>
      <c r="F3" s="66">
        <v>1</v>
      </c>
      <c r="G3" s="66">
        <v>192.1</v>
      </c>
      <c r="H3" s="211">
        <f t="shared" ref="H3:H4" si="0">F3*G3</f>
        <v>192.1</v>
      </c>
    </row>
    <row r="4" spans="1:8" ht="27.75" customHeight="1">
      <c r="A4" s="107"/>
      <c r="B4" s="91" t="s">
        <v>101</v>
      </c>
      <c r="C4" s="91" t="s">
        <v>88</v>
      </c>
      <c r="D4" s="68" t="s">
        <v>33</v>
      </c>
      <c r="E4" s="91" t="s">
        <v>20</v>
      </c>
      <c r="F4" s="66">
        <v>1.0669999999999999</v>
      </c>
      <c r="G4" s="67">
        <v>19.13</v>
      </c>
      <c r="H4" s="211">
        <f t="shared" si="0"/>
        <v>20.411709999999999</v>
      </c>
    </row>
    <row r="5" spans="1:8" ht="21.75" customHeight="1">
      <c r="A5" s="107"/>
      <c r="B5" s="91" t="s">
        <v>101</v>
      </c>
      <c r="C5" s="212" t="s">
        <v>132</v>
      </c>
      <c r="D5" s="213" t="s">
        <v>133</v>
      </c>
      <c r="E5" s="212" t="s">
        <v>74</v>
      </c>
      <c r="F5" s="212">
        <v>3.2000000000000002E-3</v>
      </c>
      <c r="G5" s="214">
        <v>55.11</v>
      </c>
      <c r="H5" s="215">
        <f>F5*G5</f>
        <v>0.17635200000000001</v>
      </c>
    </row>
    <row r="6" spans="1:8" ht="30" customHeight="1">
      <c r="A6" s="107"/>
      <c r="B6" s="91" t="s">
        <v>100</v>
      </c>
      <c r="C6" s="212">
        <v>94963</v>
      </c>
      <c r="D6" s="213" t="s">
        <v>134</v>
      </c>
      <c r="E6" s="212" t="s">
        <v>74</v>
      </c>
      <c r="F6" s="212">
        <v>3.2000000000000002E-3</v>
      </c>
      <c r="G6" s="214">
        <v>417.18</v>
      </c>
      <c r="H6" s="215">
        <f>F6*G6</f>
        <v>1.3349760000000002</v>
      </c>
    </row>
    <row r="7" spans="1:8" ht="33" customHeight="1">
      <c r="A7" s="107"/>
      <c r="B7" s="93" t="s">
        <v>101</v>
      </c>
      <c r="C7" s="216" t="s">
        <v>147</v>
      </c>
      <c r="D7" s="217" t="s">
        <v>148</v>
      </c>
      <c r="E7" s="218" t="s">
        <v>20</v>
      </c>
      <c r="F7" s="219">
        <v>0.13</v>
      </c>
      <c r="G7" s="220">
        <v>106.31</v>
      </c>
      <c r="H7" s="221">
        <f>F7*G7</f>
        <v>13.820300000000001</v>
      </c>
    </row>
    <row r="8" spans="1:8" ht="22.5" customHeight="1">
      <c r="A8" s="107"/>
      <c r="B8" s="91" t="s">
        <v>100</v>
      </c>
      <c r="C8" s="212">
        <v>88315</v>
      </c>
      <c r="D8" s="213" t="s">
        <v>135</v>
      </c>
      <c r="E8" s="222" t="s">
        <v>68</v>
      </c>
      <c r="F8" s="223">
        <v>0.2</v>
      </c>
      <c r="G8" s="214">
        <v>22.24</v>
      </c>
      <c r="H8" s="215">
        <f t="shared" ref="H8:H9" si="1">F8*G8</f>
        <v>4.4479999999999995</v>
      </c>
    </row>
    <row r="9" spans="1:8" ht="21.75" customHeight="1">
      <c r="A9" s="107"/>
      <c r="B9" s="91" t="s">
        <v>100</v>
      </c>
      <c r="C9" s="212">
        <v>88316</v>
      </c>
      <c r="D9" s="213" t="s">
        <v>73</v>
      </c>
      <c r="E9" s="222" t="s">
        <v>68</v>
      </c>
      <c r="F9" s="223">
        <v>0.4</v>
      </c>
      <c r="G9" s="214">
        <v>16.21</v>
      </c>
      <c r="H9" s="215">
        <f t="shared" si="1"/>
        <v>6.4840000000000009</v>
      </c>
    </row>
    <row r="10" spans="1:8" ht="15.75" thickBot="1">
      <c r="A10" s="109"/>
      <c r="B10" s="96" t="s">
        <v>34</v>
      </c>
      <c r="C10" s="97"/>
      <c r="D10" s="97"/>
      <c r="E10" s="97"/>
      <c r="F10" s="97"/>
      <c r="G10" s="99"/>
      <c r="H10" s="110">
        <f>SUM(H3:H9)</f>
        <v>238.77533800000003</v>
      </c>
    </row>
    <row r="11" spans="1:8">
      <c r="A11" s="107"/>
      <c r="B11" s="87"/>
      <c r="C11" s="87"/>
      <c r="D11" s="87"/>
      <c r="E11" s="87"/>
      <c r="F11" s="87"/>
      <c r="G11" s="87"/>
      <c r="H11" s="111"/>
    </row>
    <row r="12" spans="1:8" ht="15.75" thickBot="1">
      <c r="A12" s="107"/>
      <c r="B12" s="87"/>
      <c r="C12" s="87"/>
      <c r="D12" s="87"/>
      <c r="E12" s="87"/>
      <c r="F12" s="87"/>
      <c r="G12" s="87"/>
      <c r="H12" s="111"/>
    </row>
    <row r="13" spans="1:8" ht="22.5">
      <c r="A13" s="112" t="s">
        <v>19</v>
      </c>
      <c r="B13" s="258" t="s">
        <v>120</v>
      </c>
      <c r="C13" s="259"/>
      <c r="D13" s="59" t="s">
        <v>131</v>
      </c>
      <c r="E13" s="60"/>
      <c r="F13" s="61"/>
      <c r="G13" s="62"/>
      <c r="H13" s="113"/>
    </row>
    <row r="14" spans="1:8" ht="22.5">
      <c r="A14" s="107"/>
      <c r="B14" s="63" t="s">
        <v>29</v>
      </c>
      <c r="C14" s="63" t="s">
        <v>30</v>
      </c>
      <c r="D14" s="64" t="s">
        <v>10</v>
      </c>
      <c r="E14" s="63" t="s">
        <v>11</v>
      </c>
      <c r="F14" s="65" t="s">
        <v>31</v>
      </c>
      <c r="G14" s="65" t="s">
        <v>32</v>
      </c>
      <c r="H14" s="108" t="s">
        <v>15</v>
      </c>
    </row>
    <row r="15" spans="1:8">
      <c r="A15" s="107"/>
      <c r="B15" s="63"/>
      <c r="C15" s="63"/>
      <c r="D15" s="64"/>
      <c r="E15" s="63"/>
      <c r="F15" s="65"/>
      <c r="G15" s="65"/>
      <c r="H15" s="108"/>
    </row>
    <row r="16" spans="1:8" ht="22.5">
      <c r="A16" s="210"/>
      <c r="B16" s="93" t="s">
        <v>100</v>
      </c>
      <c r="C16" s="93">
        <v>98522</v>
      </c>
      <c r="D16" s="94" t="s">
        <v>130</v>
      </c>
      <c r="E16" s="93" t="s">
        <v>20</v>
      </c>
      <c r="F16" s="95">
        <v>1</v>
      </c>
      <c r="G16" s="95">
        <v>123.17</v>
      </c>
      <c r="H16" s="225">
        <f t="shared" ref="H16:H21" si="2">F16*G16</f>
        <v>123.17</v>
      </c>
    </row>
    <row r="17" spans="1:16" ht="26.25" customHeight="1">
      <c r="A17" s="107"/>
      <c r="B17" s="222" t="s">
        <v>100</v>
      </c>
      <c r="C17" s="212">
        <v>10935</v>
      </c>
      <c r="D17" s="213" t="s">
        <v>118</v>
      </c>
      <c r="E17" s="212" t="s">
        <v>27</v>
      </c>
      <c r="F17" s="212">
        <v>1.9231</v>
      </c>
      <c r="G17" s="212">
        <v>49.75</v>
      </c>
      <c r="H17" s="215">
        <f t="shared" si="2"/>
        <v>95.674225000000007</v>
      </c>
    </row>
    <row r="18" spans="1:16" ht="19.5" customHeight="1">
      <c r="A18" s="107"/>
      <c r="B18" s="91" t="s">
        <v>101</v>
      </c>
      <c r="C18" s="212" t="s">
        <v>132</v>
      </c>
      <c r="D18" s="213" t="s">
        <v>133</v>
      </c>
      <c r="E18" s="212" t="s">
        <v>74</v>
      </c>
      <c r="F18" s="224">
        <v>0.04</v>
      </c>
      <c r="G18" s="214">
        <v>55.11</v>
      </c>
      <c r="H18" s="215">
        <f t="shared" si="2"/>
        <v>2.2044000000000001</v>
      </c>
    </row>
    <row r="19" spans="1:16" ht="30" customHeight="1">
      <c r="A19" s="107"/>
      <c r="B19" s="91" t="s">
        <v>101</v>
      </c>
      <c r="C19" s="212" t="s">
        <v>184</v>
      </c>
      <c r="D19" s="213" t="s">
        <v>149</v>
      </c>
      <c r="E19" s="212" t="s">
        <v>27</v>
      </c>
      <c r="F19" s="212">
        <v>0.4</v>
      </c>
      <c r="G19" s="212">
        <v>56.58</v>
      </c>
      <c r="H19" s="215">
        <f t="shared" si="2"/>
        <v>22.632000000000001</v>
      </c>
    </row>
    <row r="20" spans="1:16" ht="29.25" customHeight="1">
      <c r="A20" s="107"/>
      <c r="B20" s="222" t="s">
        <v>100</v>
      </c>
      <c r="C20" s="212">
        <v>87893</v>
      </c>
      <c r="D20" s="213" t="s">
        <v>126</v>
      </c>
      <c r="E20" s="212" t="s">
        <v>27</v>
      </c>
      <c r="F20" s="212">
        <f>0.4*2</f>
        <v>0.8</v>
      </c>
      <c r="G20" s="212">
        <v>6.28</v>
      </c>
      <c r="H20" s="215">
        <f t="shared" si="2"/>
        <v>5.0240000000000009</v>
      </c>
    </row>
    <row r="21" spans="1:16" ht="29.25" customHeight="1">
      <c r="A21" s="107"/>
      <c r="B21" s="222" t="s">
        <v>101</v>
      </c>
      <c r="C21" s="212" t="s">
        <v>127</v>
      </c>
      <c r="D21" s="213" t="s">
        <v>128</v>
      </c>
      <c r="E21" s="212" t="s">
        <v>27</v>
      </c>
      <c r="F21" s="212">
        <f>0.4*2</f>
        <v>0.8</v>
      </c>
      <c r="G21" s="212">
        <v>28.42</v>
      </c>
      <c r="H21" s="215">
        <f t="shared" si="2"/>
        <v>22.736000000000004</v>
      </c>
    </row>
    <row r="22" spans="1:16" ht="32.25" customHeight="1" thickBot="1">
      <c r="A22" s="109"/>
      <c r="B22" s="96" t="s">
        <v>34</v>
      </c>
      <c r="C22" s="97"/>
      <c r="D22" s="98"/>
      <c r="E22" s="97"/>
      <c r="F22" s="97"/>
      <c r="G22" s="99"/>
      <c r="H22" s="110">
        <f>SUM(H16:H21)</f>
        <v>271.44062500000001</v>
      </c>
    </row>
    <row r="23" spans="1:16">
      <c r="A23" s="107"/>
      <c r="B23" s="87"/>
      <c r="C23" s="87"/>
      <c r="D23" s="87"/>
      <c r="E23" s="87"/>
      <c r="F23" s="87"/>
      <c r="G23" s="87"/>
      <c r="H23" s="111"/>
    </row>
    <row r="24" spans="1:16" ht="15.75" thickBot="1">
      <c r="A24" s="107"/>
      <c r="B24" s="87"/>
      <c r="C24" s="87"/>
      <c r="D24" s="87"/>
      <c r="E24" s="87"/>
      <c r="F24" s="87"/>
      <c r="G24" s="87"/>
      <c r="H24" s="115"/>
    </row>
    <row r="25" spans="1:16" ht="39" customHeight="1">
      <c r="A25" s="112" t="s">
        <v>23</v>
      </c>
      <c r="B25" s="258" t="s">
        <v>121</v>
      </c>
      <c r="C25" s="259"/>
      <c r="D25" s="59" t="s">
        <v>163</v>
      </c>
      <c r="E25" s="60"/>
      <c r="F25" s="61"/>
      <c r="G25" s="62"/>
      <c r="H25" s="113"/>
    </row>
    <row r="26" spans="1:16" ht="22.5">
      <c r="A26" s="107"/>
      <c r="B26" s="63" t="s">
        <v>29</v>
      </c>
      <c r="C26" s="63" t="s">
        <v>30</v>
      </c>
      <c r="D26" s="64" t="s">
        <v>10</v>
      </c>
      <c r="E26" s="63" t="s">
        <v>11</v>
      </c>
      <c r="F26" s="65" t="s">
        <v>31</v>
      </c>
      <c r="G26" s="65" t="s">
        <v>32</v>
      </c>
      <c r="H26" s="108" t="s">
        <v>15</v>
      </c>
    </row>
    <row r="27" spans="1:16" ht="32.25" customHeight="1">
      <c r="A27" s="107"/>
      <c r="B27" s="91" t="s">
        <v>117</v>
      </c>
      <c r="C27" s="91" t="s">
        <v>104</v>
      </c>
      <c r="D27" s="68" t="s">
        <v>105</v>
      </c>
      <c r="E27" s="91" t="s">
        <v>20</v>
      </c>
      <c r="F27" s="66">
        <v>1</v>
      </c>
      <c r="G27" s="67">
        <v>425.22</v>
      </c>
      <c r="H27" s="211">
        <f>F27*G27</f>
        <v>425.22</v>
      </c>
    </row>
    <row r="28" spans="1:16" ht="31.5" customHeight="1">
      <c r="A28" s="107"/>
      <c r="B28" s="91" t="s">
        <v>101</v>
      </c>
      <c r="C28" s="91" t="s">
        <v>88</v>
      </c>
      <c r="D28" s="68" t="s">
        <v>33</v>
      </c>
      <c r="E28" s="91" t="s">
        <v>20</v>
      </c>
      <c r="F28" s="66">
        <v>11.15</v>
      </c>
      <c r="G28" s="67">
        <v>19.13</v>
      </c>
      <c r="H28" s="211">
        <f>F28*G28</f>
        <v>213.29949999999999</v>
      </c>
      <c r="I28" s="256"/>
      <c r="J28" s="257"/>
      <c r="K28" s="257"/>
      <c r="L28" s="257"/>
      <c r="M28" s="257"/>
      <c r="N28" s="257"/>
      <c r="O28" s="257"/>
      <c r="P28" s="257"/>
    </row>
    <row r="29" spans="1:16" ht="15.75" thickBot="1">
      <c r="A29" s="109"/>
      <c r="B29" s="84" t="s">
        <v>34</v>
      </c>
      <c r="C29" s="85"/>
      <c r="D29" s="85"/>
      <c r="E29" s="85"/>
      <c r="F29" s="85"/>
      <c r="G29" s="86"/>
      <c r="H29" s="114">
        <f>SUM(H27:H28)</f>
        <v>638.51949999999999</v>
      </c>
    </row>
    <row r="30" spans="1:16" ht="15.75" thickBot="1">
      <c r="A30" s="107"/>
      <c r="B30" s="87"/>
      <c r="C30" s="87"/>
      <c r="D30" s="87"/>
      <c r="E30" s="87"/>
      <c r="F30" s="87"/>
      <c r="G30" s="87"/>
      <c r="H30" s="111"/>
    </row>
    <row r="31" spans="1:16" ht="30.75" customHeight="1">
      <c r="A31" s="112" t="s">
        <v>24</v>
      </c>
      <c r="B31" s="262" t="s">
        <v>122</v>
      </c>
      <c r="C31" s="263"/>
      <c r="D31" s="59" t="s">
        <v>186</v>
      </c>
      <c r="E31" s="60"/>
      <c r="F31" s="61"/>
      <c r="G31" s="62"/>
      <c r="H31" s="113"/>
    </row>
    <row r="32" spans="1:16" ht="22.5">
      <c r="A32" s="107"/>
      <c r="B32" s="63" t="s">
        <v>29</v>
      </c>
      <c r="C32" s="63" t="s">
        <v>30</v>
      </c>
      <c r="D32" s="64" t="s">
        <v>10</v>
      </c>
      <c r="E32" s="63" t="s">
        <v>11</v>
      </c>
      <c r="F32" s="65" t="s">
        <v>31</v>
      </c>
      <c r="G32" s="65" t="s">
        <v>32</v>
      </c>
      <c r="H32" s="108" t="s">
        <v>15</v>
      </c>
    </row>
    <row r="33" spans="1:9" ht="22.5">
      <c r="A33" s="107"/>
      <c r="B33" s="91" t="s">
        <v>117</v>
      </c>
      <c r="C33" s="91" t="s">
        <v>166</v>
      </c>
      <c r="D33" s="68" t="s">
        <v>167</v>
      </c>
      <c r="E33" s="91" t="s">
        <v>20</v>
      </c>
      <c r="F33" s="66">
        <v>1</v>
      </c>
      <c r="G33" s="67">
        <v>353.94</v>
      </c>
      <c r="H33" s="211">
        <f>F33*G33</f>
        <v>353.94</v>
      </c>
    </row>
    <row r="34" spans="1:9" ht="22.5">
      <c r="A34" s="107"/>
      <c r="B34" s="91" t="s">
        <v>101</v>
      </c>
      <c r="C34" s="91" t="s">
        <v>88</v>
      </c>
      <c r="D34" s="68" t="s">
        <v>33</v>
      </c>
      <c r="E34" s="91" t="s">
        <v>20</v>
      </c>
      <c r="F34" s="66">
        <v>11.15</v>
      </c>
      <c r="G34" s="67">
        <v>19.13</v>
      </c>
      <c r="H34" s="211">
        <f>F34*G34</f>
        <v>213.29949999999999</v>
      </c>
    </row>
    <row r="35" spans="1:9" ht="15.75" thickBot="1">
      <c r="A35" s="109"/>
      <c r="B35" s="84" t="s">
        <v>34</v>
      </c>
      <c r="C35" s="85"/>
      <c r="D35" s="85"/>
      <c r="E35" s="85"/>
      <c r="F35" s="85"/>
      <c r="G35" s="86"/>
      <c r="H35" s="114">
        <f>SUM(H33:H34)</f>
        <v>567.23950000000002</v>
      </c>
    </row>
    <row r="36" spans="1:9">
      <c r="A36" s="107"/>
      <c r="B36" s="87"/>
      <c r="C36" s="87"/>
      <c r="D36" s="87"/>
      <c r="E36" s="87"/>
      <c r="F36" s="87"/>
      <c r="G36" s="87"/>
      <c r="H36" s="111"/>
    </row>
    <row r="37" spans="1:9" ht="15.75" thickBot="1">
      <c r="A37" s="53"/>
      <c r="B37" s="87"/>
      <c r="C37" s="87"/>
      <c r="D37" s="87"/>
      <c r="E37" s="87"/>
      <c r="F37" s="87"/>
      <c r="G37" s="87"/>
      <c r="H37" s="115"/>
    </row>
    <row r="38" spans="1:9" ht="22.5">
      <c r="A38" s="112" t="s">
        <v>25</v>
      </c>
      <c r="B38" s="258" t="s">
        <v>123</v>
      </c>
      <c r="C38" s="259"/>
      <c r="D38" s="89" t="s">
        <v>75</v>
      </c>
      <c r="E38" s="70"/>
      <c r="F38" s="71"/>
      <c r="G38" s="72"/>
      <c r="H38" s="116"/>
    </row>
    <row r="39" spans="1:9" ht="22.5">
      <c r="A39" s="53"/>
      <c r="B39" s="63" t="s">
        <v>29</v>
      </c>
      <c r="C39" s="63" t="s">
        <v>30</v>
      </c>
      <c r="D39" s="64" t="s">
        <v>10</v>
      </c>
      <c r="E39" s="63" t="s">
        <v>11</v>
      </c>
      <c r="F39" s="65" t="s">
        <v>31</v>
      </c>
      <c r="G39" s="65" t="s">
        <v>32</v>
      </c>
      <c r="H39" s="108" t="s">
        <v>15</v>
      </c>
    </row>
    <row r="40" spans="1:9">
      <c r="A40" s="53"/>
      <c r="B40" s="91" t="s">
        <v>100</v>
      </c>
      <c r="C40" s="91">
        <v>99855</v>
      </c>
      <c r="D40" s="68" t="s">
        <v>70</v>
      </c>
      <c r="E40" s="91" t="s">
        <v>20</v>
      </c>
      <c r="F40" s="66">
        <v>1</v>
      </c>
      <c r="G40" s="67">
        <v>115.34</v>
      </c>
      <c r="H40" s="211">
        <f>F40*G40</f>
        <v>115.34</v>
      </c>
    </row>
    <row r="41" spans="1:9" ht="22.5">
      <c r="A41" s="53"/>
      <c r="B41" s="91" t="s">
        <v>101</v>
      </c>
      <c r="C41" s="91" t="s">
        <v>88</v>
      </c>
      <c r="D41" s="68" t="s">
        <v>33</v>
      </c>
      <c r="E41" s="91" t="s">
        <v>20</v>
      </c>
      <c r="F41" s="66">
        <v>1</v>
      </c>
      <c r="G41" s="67">
        <v>19.13</v>
      </c>
      <c r="H41" s="211">
        <f>F41*G41</f>
        <v>19.13</v>
      </c>
    </row>
    <row r="42" spans="1:9" ht="15.75" thickBot="1">
      <c r="A42" s="117"/>
      <c r="B42" s="84" t="s">
        <v>34</v>
      </c>
      <c r="C42" s="85"/>
      <c r="D42" s="85"/>
      <c r="E42" s="85"/>
      <c r="F42" s="85"/>
      <c r="G42" s="86"/>
      <c r="H42" s="114">
        <f>SUM(H40:H41)</f>
        <v>134.47</v>
      </c>
    </row>
    <row r="43" spans="1:9" ht="15.75" thickBot="1">
      <c r="A43" s="53"/>
      <c r="B43" s="87"/>
      <c r="C43" s="87"/>
      <c r="D43" s="87"/>
      <c r="E43" s="87"/>
      <c r="F43" s="87"/>
      <c r="G43" s="87"/>
      <c r="H43" s="115"/>
    </row>
    <row r="44" spans="1:9" ht="22.5">
      <c r="A44" s="112" t="s">
        <v>77</v>
      </c>
      <c r="B44" s="258" t="s">
        <v>124</v>
      </c>
      <c r="C44" s="259"/>
      <c r="D44" s="89" t="s">
        <v>76</v>
      </c>
      <c r="E44" s="70"/>
      <c r="F44" s="71"/>
      <c r="G44" s="72"/>
      <c r="H44" s="116"/>
    </row>
    <row r="45" spans="1:9" ht="22.5">
      <c r="A45" s="53"/>
      <c r="B45" s="63" t="s">
        <v>29</v>
      </c>
      <c r="C45" s="63" t="s">
        <v>30</v>
      </c>
      <c r="D45" s="64" t="s">
        <v>10</v>
      </c>
      <c r="E45" s="63" t="s">
        <v>11</v>
      </c>
      <c r="F45" s="65" t="s">
        <v>31</v>
      </c>
      <c r="G45" s="65" t="s">
        <v>32</v>
      </c>
      <c r="H45" s="108" t="s">
        <v>15</v>
      </c>
    </row>
    <row r="46" spans="1:9">
      <c r="A46" s="53"/>
      <c r="B46" s="91" t="s">
        <v>101</v>
      </c>
      <c r="C46" s="91" t="s">
        <v>83</v>
      </c>
      <c r="D46" s="68" t="s">
        <v>151</v>
      </c>
      <c r="E46" s="91" t="s">
        <v>20</v>
      </c>
      <c r="F46" s="66">
        <v>1</v>
      </c>
      <c r="G46" s="67">
        <v>135.96</v>
      </c>
      <c r="H46" s="211">
        <f>F46*G46</f>
        <v>135.96</v>
      </c>
    </row>
    <row r="47" spans="1:9" ht="20.25" customHeight="1">
      <c r="A47" s="53"/>
      <c r="B47" s="91" t="s">
        <v>101</v>
      </c>
      <c r="C47" s="91" t="s">
        <v>81</v>
      </c>
      <c r="D47" s="68" t="s">
        <v>71</v>
      </c>
      <c r="E47" s="91" t="s">
        <v>74</v>
      </c>
      <c r="F47" s="66">
        <v>0.01</v>
      </c>
      <c r="G47" s="67">
        <v>519.66</v>
      </c>
      <c r="H47" s="211">
        <f t="shared" ref="H47:H49" si="3">F47*G47</f>
        <v>5.1966000000000001</v>
      </c>
      <c r="I47" s="58"/>
    </row>
    <row r="48" spans="1:9" ht="20.25" customHeight="1">
      <c r="A48" s="53"/>
      <c r="B48" s="91" t="s">
        <v>101</v>
      </c>
      <c r="C48" s="91" t="s">
        <v>82</v>
      </c>
      <c r="D48" s="68" t="s">
        <v>72</v>
      </c>
      <c r="E48" s="91" t="s">
        <v>68</v>
      </c>
      <c r="F48" s="66">
        <v>0.4</v>
      </c>
      <c r="G48" s="67">
        <v>22.37</v>
      </c>
      <c r="H48" s="211">
        <f t="shared" si="3"/>
        <v>8.9480000000000004</v>
      </c>
    </row>
    <row r="49" spans="1:9" ht="20.25" customHeight="1">
      <c r="A49" s="53"/>
      <c r="B49" s="91" t="s">
        <v>101</v>
      </c>
      <c r="C49" s="91" t="s">
        <v>80</v>
      </c>
      <c r="D49" s="68" t="s">
        <v>73</v>
      </c>
      <c r="E49" s="91" t="s">
        <v>68</v>
      </c>
      <c r="F49" s="66">
        <v>0.4</v>
      </c>
      <c r="G49" s="67">
        <v>16.21</v>
      </c>
      <c r="H49" s="211">
        <f t="shared" si="3"/>
        <v>6.4840000000000009</v>
      </c>
    </row>
    <row r="50" spans="1:9" ht="22.5">
      <c r="A50" s="53"/>
      <c r="B50" s="91" t="s">
        <v>101</v>
      </c>
      <c r="C50" s="91" t="s">
        <v>88</v>
      </c>
      <c r="D50" s="68" t="s">
        <v>33</v>
      </c>
      <c r="E50" s="91" t="s">
        <v>20</v>
      </c>
      <c r="F50" s="66">
        <v>2</v>
      </c>
      <c r="G50" s="67">
        <v>19.13</v>
      </c>
      <c r="H50" s="211">
        <f>F50*G50</f>
        <v>38.26</v>
      </c>
    </row>
    <row r="51" spans="1:9" ht="15.75" thickBot="1">
      <c r="A51" s="117"/>
      <c r="B51" s="84" t="s">
        <v>34</v>
      </c>
      <c r="C51" s="85"/>
      <c r="D51" s="85"/>
      <c r="E51" s="85"/>
      <c r="F51" s="85"/>
      <c r="G51" s="86"/>
      <c r="H51" s="114">
        <f>SUM(H46:H50)</f>
        <v>194.8486</v>
      </c>
    </row>
    <row r="52" spans="1:9" ht="15.75" thickBot="1">
      <c r="A52" s="53"/>
      <c r="B52" s="87"/>
      <c r="C52" s="87"/>
      <c r="D52" s="87"/>
      <c r="E52" s="87"/>
      <c r="F52" s="87"/>
      <c r="G52" s="87"/>
      <c r="H52" s="115"/>
    </row>
    <row r="53" spans="1:9" ht="30.75" customHeight="1">
      <c r="A53" s="57" t="s">
        <v>78</v>
      </c>
      <c r="B53" s="258" t="s">
        <v>125</v>
      </c>
      <c r="C53" s="259"/>
      <c r="D53" s="73" t="s">
        <v>107</v>
      </c>
      <c r="E53" s="74"/>
      <c r="F53" s="75"/>
      <c r="G53" s="76"/>
      <c r="H53" s="77"/>
    </row>
    <row r="54" spans="1:9" ht="22.5">
      <c r="A54" s="53"/>
      <c r="B54" s="78" t="s">
        <v>29</v>
      </c>
      <c r="C54" s="78" t="s">
        <v>30</v>
      </c>
      <c r="D54" s="79" t="s">
        <v>10</v>
      </c>
      <c r="E54" s="78" t="s">
        <v>11</v>
      </c>
      <c r="F54" s="80" t="s">
        <v>31</v>
      </c>
      <c r="G54" s="80" t="s">
        <v>32</v>
      </c>
      <c r="H54" s="81" t="s">
        <v>15</v>
      </c>
    </row>
    <row r="55" spans="1:9" ht="17.25" customHeight="1">
      <c r="A55" s="53"/>
      <c r="B55" s="91" t="s">
        <v>100</v>
      </c>
      <c r="C55" s="92" t="s">
        <v>108</v>
      </c>
      <c r="D55" s="226" t="s">
        <v>98</v>
      </c>
      <c r="E55" s="92" t="s">
        <v>27</v>
      </c>
      <c r="F55" s="227">
        <v>1</v>
      </c>
      <c r="G55" s="228" t="s">
        <v>129</v>
      </c>
      <c r="H55" s="215">
        <f t="shared" ref="H55:H58" si="4">F55*G55</f>
        <v>41</v>
      </c>
    </row>
    <row r="56" spans="1:9">
      <c r="A56" s="53"/>
      <c r="B56" s="91" t="s">
        <v>100</v>
      </c>
      <c r="C56" s="92" t="s">
        <v>114</v>
      </c>
      <c r="D56" s="229" t="s">
        <v>116</v>
      </c>
      <c r="E56" s="92" t="s">
        <v>185</v>
      </c>
      <c r="F56" s="227">
        <v>7.9699999999999993E-2</v>
      </c>
      <c r="G56" s="228" t="s">
        <v>115</v>
      </c>
      <c r="H56" s="215">
        <f t="shared" si="4"/>
        <v>2.1439299999999997</v>
      </c>
    </row>
    <row r="57" spans="1:9">
      <c r="A57" s="53"/>
      <c r="B57" s="91" t="s">
        <v>100</v>
      </c>
      <c r="C57" s="92" t="s">
        <v>109</v>
      </c>
      <c r="D57" s="226" t="s">
        <v>90</v>
      </c>
      <c r="E57" s="92" t="s">
        <v>68</v>
      </c>
      <c r="F57" s="227">
        <v>0.53069999999999995</v>
      </c>
      <c r="G57" s="228" t="s">
        <v>110</v>
      </c>
      <c r="H57" s="215">
        <f t="shared" si="4"/>
        <v>11.802767999999999</v>
      </c>
      <c r="I57" s="52"/>
    </row>
    <row r="58" spans="1:9">
      <c r="A58" s="53"/>
      <c r="B58" s="91" t="s">
        <v>100</v>
      </c>
      <c r="C58" s="92" t="s">
        <v>111</v>
      </c>
      <c r="D58" s="226" t="s">
        <v>113</v>
      </c>
      <c r="E58" s="92" t="s">
        <v>68</v>
      </c>
      <c r="F58" s="227">
        <v>0.53069999999999995</v>
      </c>
      <c r="G58" s="228" t="s">
        <v>112</v>
      </c>
      <c r="H58" s="215">
        <f t="shared" si="4"/>
        <v>8.6026469999999993</v>
      </c>
      <c r="I58" s="52"/>
    </row>
    <row r="59" spans="1:9" ht="15.75" thickBot="1">
      <c r="A59" s="54"/>
      <c r="B59" s="88"/>
      <c r="C59" s="55"/>
      <c r="D59" s="56"/>
      <c r="E59" s="56"/>
      <c r="F59" s="56"/>
      <c r="G59" s="56"/>
      <c r="H59" s="82">
        <f>SUM(H55:H58)</f>
        <v>63.549344999999995</v>
      </c>
      <c r="I59" s="52"/>
    </row>
    <row r="60" spans="1:9">
      <c r="A60" s="53"/>
      <c r="B60" s="87"/>
      <c r="C60" s="100"/>
      <c r="D60" s="101"/>
      <c r="E60" s="101"/>
      <c r="F60" s="101"/>
      <c r="G60" s="101"/>
      <c r="H60" s="111"/>
      <c r="I60" s="52"/>
    </row>
    <row r="61" spans="1:9" ht="15.75" thickBot="1">
      <c r="A61" s="53"/>
      <c r="B61" s="87"/>
      <c r="C61" s="87"/>
      <c r="D61" s="87"/>
      <c r="E61" s="87"/>
      <c r="F61" s="87"/>
      <c r="G61" s="87"/>
      <c r="H61" s="115"/>
    </row>
    <row r="62" spans="1:9" ht="30.75" customHeight="1">
      <c r="A62" s="57" t="s">
        <v>180</v>
      </c>
      <c r="B62" s="258" t="s">
        <v>165</v>
      </c>
      <c r="C62" s="259"/>
      <c r="D62" s="73" t="s">
        <v>79</v>
      </c>
      <c r="E62" s="74"/>
      <c r="F62" s="75"/>
      <c r="G62" s="76"/>
      <c r="H62" s="77"/>
    </row>
    <row r="63" spans="1:9" ht="22.5">
      <c r="A63" s="53"/>
      <c r="B63" s="78" t="s">
        <v>29</v>
      </c>
      <c r="C63" s="78" t="s">
        <v>30</v>
      </c>
      <c r="D63" s="79" t="s">
        <v>10</v>
      </c>
      <c r="E63" s="78" t="s">
        <v>11</v>
      </c>
      <c r="F63" s="80" t="s">
        <v>31</v>
      </c>
      <c r="G63" s="80" t="s">
        <v>32</v>
      </c>
      <c r="H63" s="81" t="s">
        <v>15</v>
      </c>
    </row>
    <row r="64" spans="1:9" ht="27.75" customHeight="1">
      <c r="A64" s="53"/>
      <c r="B64" s="91" t="s">
        <v>101</v>
      </c>
      <c r="C64" s="91" t="s">
        <v>85</v>
      </c>
      <c r="D64" s="229" t="s">
        <v>84</v>
      </c>
      <c r="E64" s="91" t="s">
        <v>27</v>
      </c>
      <c r="F64" s="227">
        <v>1</v>
      </c>
      <c r="G64" s="228" t="s">
        <v>86</v>
      </c>
      <c r="H64" s="215">
        <f t="shared" ref="H64:H65" si="5">F64*G64</f>
        <v>380.56</v>
      </c>
    </row>
    <row r="65" spans="1:8" ht="30.75" customHeight="1">
      <c r="A65" s="53"/>
      <c r="B65" s="91" t="s">
        <v>101</v>
      </c>
      <c r="C65" s="91" t="s">
        <v>89</v>
      </c>
      <c r="D65" s="68" t="s">
        <v>97</v>
      </c>
      <c r="E65" s="91" t="s">
        <v>27</v>
      </c>
      <c r="F65" s="230">
        <v>1</v>
      </c>
      <c r="G65" s="66">
        <v>29.43</v>
      </c>
      <c r="H65" s="211">
        <f t="shared" si="5"/>
        <v>29.43</v>
      </c>
    </row>
    <row r="66" spans="1:8" ht="15.75" thickBot="1">
      <c r="A66" s="54"/>
      <c r="B66" s="88"/>
      <c r="C66" s="55"/>
      <c r="D66" s="56"/>
      <c r="E66" s="56"/>
      <c r="F66" s="56"/>
      <c r="G66" s="56"/>
      <c r="H66" s="82">
        <f>SUM(H64:H65)</f>
        <v>409.99</v>
      </c>
    </row>
    <row r="67" spans="1:8">
      <c r="A67" s="27"/>
      <c r="B67" s="87"/>
      <c r="C67" s="87"/>
      <c r="D67" s="87"/>
      <c r="E67" s="87"/>
      <c r="F67" s="87"/>
      <c r="G67" s="87"/>
      <c r="H67" s="69"/>
    </row>
    <row r="68" spans="1:8">
      <c r="B68" s="87"/>
      <c r="C68" s="87"/>
      <c r="D68" s="87"/>
      <c r="E68" s="87"/>
      <c r="F68" s="87"/>
      <c r="G68" s="87"/>
      <c r="H68" s="83"/>
    </row>
  </sheetData>
  <sheetProtection selectLockedCells="1" selectUnlockedCells="1"/>
  <mergeCells count="9">
    <mergeCell ref="I28:P28"/>
    <mergeCell ref="B62:C62"/>
    <mergeCell ref="B1:C1"/>
    <mergeCell ref="B53:C53"/>
    <mergeCell ref="B25:C25"/>
    <mergeCell ref="B38:C38"/>
    <mergeCell ref="B44:C44"/>
    <mergeCell ref="B13:C13"/>
    <mergeCell ref="B31:C31"/>
  </mergeCells>
  <conditionalFormatting sqref="H61:H64 B27:G28 H27:H30 B28:H28 B3:H4 B55:H60 H66:H68 B64:H64 B66:H66 H23:H24 H10:H12 H36:H52">
    <cfRule type="expression" dxfId="88" priority="253" stopIfTrue="1">
      <formula>AND(#REF!&lt;&gt;"COMPOSICAO",#REF!&lt;&gt;"INSUMO",#REF!&lt;&gt;"")</formula>
    </cfRule>
    <cfRule type="expression" dxfId="87" priority="254" stopIfTrue="1">
      <formula>AND(OR(#REF!="COMPOSICAO",#REF!="INSUMO",#REF!&lt;&gt;""),#REF!&lt;&gt;"")</formula>
    </cfRule>
  </conditionalFormatting>
  <conditionalFormatting sqref="B40:G41 H40:H42 H46:H51 C64 B46:G50">
    <cfRule type="expression" dxfId="86" priority="189" stopIfTrue="1">
      <formula>AND(#REF!&lt;&gt;"COMPOSICAO",#REF!&lt;&gt;"INSUMO",#REF!&lt;&gt;"")</formula>
    </cfRule>
    <cfRule type="expression" dxfId="85" priority="190" stopIfTrue="1">
      <formula>AND(OR(#REF!="COMPOSICAO",#REF!="INSUMO",#REF!&lt;&gt;""),#REF!&lt;&gt;"")</formula>
    </cfRule>
  </conditionalFormatting>
  <conditionalFormatting sqref="B4:H4">
    <cfRule type="expression" dxfId="84" priority="183" stopIfTrue="1">
      <formula>AND(#REF!&lt;&gt;"COMPOSICAO",#REF!&lt;&gt;"INSUMO",#REF!&lt;&gt;"")</formula>
    </cfRule>
    <cfRule type="expression" dxfId="83" priority="184" stopIfTrue="1">
      <formula>AND(OR(#REF!="COMPOSICAO",#REF!="INSUMO",#REF!&lt;&gt;""),#REF!&lt;&gt;"")</formula>
    </cfRule>
  </conditionalFormatting>
  <conditionalFormatting sqref="B28:H28">
    <cfRule type="expression" dxfId="82" priority="177" stopIfTrue="1">
      <formula>AND(#REF!&lt;&gt;"COMPOSICAO",#REF!&lt;&gt;"INSUMO",#REF!&lt;&gt;"")</formula>
    </cfRule>
    <cfRule type="expression" dxfId="81" priority="178" stopIfTrue="1">
      <formula>AND(OR(#REF!="COMPOSICAO",#REF!="INSUMO",#REF!&lt;&gt;""),#REF!&lt;&gt;"")</formula>
    </cfRule>
  </conditionalFormatting>
  <conditionalFormatting sqref="C28:D28">
    <cfRule type="expression" dxfId="80" priority="163" stopIfTrue="1">
      <formula>AND(#REF!&lt;&gt;"COMPOSICAO",#REF!&lt;&gt;"INSUMO",#REF!&lt;&gt;"")</formula>
    </cfRule>
    <cfRule type="expression" dxfId="79" priority="164" stopIfTrue="1">
      <formula>AND(OR(#REF!="COMPOSICAO",#REF!="INSUMO",#REF!&lt;&gt;""),#REF!&lt;&gt;"")</formula>
    </cfRule>
  </conditionalFormatting>
  <conditionalFormatting sqref="C41:D41">
    <cfRule type="expression" dxfId="78" priority="161" stopIfTrue="1">
      <formula>AND(#REF!&lt;&gt;"COMPOSICAO",#REF!&lt;&gt;"INSUMO",#REF!&lt;&gt;"")</formula>
    </cfRule>
    <cfRule type="expression" dxfId="77" priority="162" stopIfTrue="1">
      <formula>AND(OR(#REF!="COMPOSICAO",#REF!="INSUMO",#REF!&lt;&gt;""),#REF!&lt;&gt;"")</formula>
    </cfRule>
  </conditionalFormatting>
  <conditionalFormatting sqref="C41:D41">
    <cfRule type="expression" dxfId="76" priority="159" stopIfTrue="1">
      <formula>AND(#REF!&lt;&gt;"COMPOSICAO",#REF!&lt;&gt;"INSUMO",#REF!&lt;&gt;"")</formula>
    </cfRule>
    <cfRule type="expression" dxfId="75" priority="160" stopIfTrue="1">
      <formula>AND(OR(#REF!="COMPOSICAO",#REF!="INSUMO",#REF!&lt;&gt;""),#REF!&lt;&gt;"")</formula>
    </cfRule>
  </conditionalFormatting>
  <conditionalFormatting sqref="C50:D50">
    <cfRule type="expression" dxfId="74" priority="157" stopIfTrue="1">
      <formula>AND(#REF!&lt;&gt;"COMPOSICAO",#REF!&lt;&gt;"INSUMO",#REF!&lt;&gt;"")</formula>
    </cfRule>
    <cfRule type="expression" dxfId="73" priority="158" stopIfTrue="1">
      <formula>AND(OR(#REF!="COMPOSICAO",#REF!="INSUMO",#REF!&lt;&gt;""),#REF!&lt;&gt;"")</formula>
    </cfRule>
  </conditionalFormatting>
  <conditionalFormatting sqref="C50:D50">
    <cfRule type="expression" dxfId="72" priority="155" stopIfTrue="1">
      <formula>AND(#REF!&lt;&gt;"COMPOSICAO",#REF!&lt;&gt;"INSUMO",#REF!&lt;&gt;"")</formula>
    </cfRule>
    <cfRule type="expression" dxfId="71" priority="156" stopIfTrue="1">
      <formula>AND(OR(#REF!="COMPOSICAO",#REF!="INSUMO",#REF!&lt;&gt;""),#REF!&lt;&gt;"")</formula>
    </cfRule>
  </conditionalFormatting>
  <conditionalFormatting sqref="C16:G16 H13:H16">
    <cfRule type="expression" dxfId="70" priority="145" stopIfTrue="1">
      <formula>AND(#REF!&lt;&gt;"COMPOSICAO",#REF!&lt;&gt;"INSUMO",#REF!&lt;&gt;"")</formula>
    </cfRule>
    <cfRule type="expression" dxfId="69" priority="146" stopIfTrue="1">
      <formula>AND(OR(#REF!="COMPOSICAO",#REF!="INSUMO",#REF!&lt;&gt;""),#REF!&lt;&gt;"")</formula>
    </cfRule>
  </conditionalFormatting>
  <conditionalFormatting sqref="H17:H18">
    <cfRule type="expression" dxfId="68" priority="143" stopIfTrue="1">
      <formula>AND(#REF!&lt;&gt;"COMPOSICAO",#REF!&lt;&gt;"INSUMO",#REF!&lt;&gt;"")</formula>
    </cfRule>
    <cfRule type="expression" dxfId="67" priority="144" stopIfTrue="1">
      <formula>AND(OR(#REF!="COMPOSICAO",#REF!="INSUMO",#REF!&lt;&gt;""),#REF!&lt;&gt;"")</formula>
    </cfRule>
  </conditionalFormatting>
  <conditionalFormatting sqref="B16">
    <cfRule type="expression" dxfId="66" priority="133" stopIfTrue="1">
      <formula>AND(#REF!&lt;&gt;"COMPOSICAO",#REF!&lt;&gt;"INSUMO",#REF!&lt;&gt;"")</formula>
    </cfRule>
    <cfRule type="expression" dxfId="65" priority="134" stopIfTrue="1">
      <formula>AND(OR(#REF!="COMPOSICAO",#REF!="INSUMO",#REF!&lt;&gt;""),#REF!&lt;&gt;"")</formula>
    </cfRule>
  </conditionalFormatting>
  <conditionalFormatting sqref="B17 B19:B20">
    <cfRule type="expression" dxfId="64" priority="131" stopIfTrue="1">
      <formula>AND(#REF!&lt;&gt;"COMPOSICAO",#REF!&lt;&gt;"INSUMO",#REF!&lt;&gt;"")</formula>
    </cfRule>
    <cfRule type="expression" dxfId="63" priority="132" stopIfTrue="1">
      <formula>AND(OR(#REF!="COMPOSICAO",#REF!="INSUMO",#REF!&lt;&gt;""),#REF!&lt;&gt;"")</formula>
    </cfRule>
  </conditionalFormatting>
  <conditionalFormatting sqref="H22">
    <cfRule type="expression" dxfId="62" priority="127" stopIfTrue="1">
      <formula>AND(#REF!&lt;&gt;"COMPOSICAO",#REF!&lt;&gt;"INSUMO",#REF!&lt;&gt;"")</formula>
    </cfRule>
    <cfRule type="expression" dxfId="61" priority="128" stopIfTrue="1">
      <formula>AND(OR(#REF!="COMPOSICAO",#REF!="INSUMO",#REF!&lt;&gt;""),#REF!&lt;&gt;"")</formula>
    </cfRule>
  </conditionalFormatting>
  <conditionalFormatting sqref="B64">
    <cfRule type="expression" dxfId="60" priority="77" stopIfTrue="1">
      <formula>AND(#REF!&lt;&gt;"COMPOSICAO",#REF!&lt;&gt;"INSUMO",#REF!&lt;&gt;"")</formula>
    </cfRule>
    <cfRule type="expression" dxfId="59" priority="78" stopIfTrue="1">
      <formula>AND(OR(#REF!="COMPOSICAO",#REF!="INSUMO",#REF!&lt;&gt;""),#REF!&lt;&gt;"")</formula>
    </cfRule>
  </conditionalFormatting>
  <conditionalFormatting sqref="H19">
    <cfRule type="expression" dxfId="58" priority="75" stopIfTrue="1">
      <formula>AND(#REF!&lt;&gt;"COMPOSICAO",#REF!&lt;&gt;"INSUMO",#REF!&lt;&gt;"")</formula>
    </cfRule>
    <cfRule type="expression" dxfId="57" priority="76" stopIfTrue="1">
      <formula>AND(OR(#REF!="COMPOSICAO",#REF!="INSUMO",#REF!&lt;&gt;""),#REF!&lt;&gt;"")</formula>
    </cfRule>
  </conditionalFormatting>
  <conditionalFormatting sqref="H20">
    <cfRule type="expression" dxfId="56" priority="71" stopIfTrue="1">
      <formula>AND(#REF!&lt;&gt;"COMPOSICAO",#REF!&lt;&gt;"INSUMO",#REF!&lt;&gt;"")</formula>
    </cfRule>
    <cfRule type="expression" dxfId="55" priority="72" stopIfTrue="1">
      <formula>AND(OR(#REF!="COMPOSICAO",#REF!="INSUMO",#REF!&lt;&gt;""),#REF!&lt;&gt;"")</formula>
    </cfRule>
  </conditionalFormatting>
  <conditionalFormatting sqref="B21">
    <cfRule type="expression" dxfId="54" priority="65" stopIfTrue="1">
      <formula>AND(#REF!&lt;&gt;"COMPOSICAO",#REF!&lt;&gt;"INSUMO",#REF!&lt;&gt;"")</formula>
    </cfRule>
    <cfRule type="expression" dxfId="53" priority="66" stopIfTrue="1">
      <formula>AND(OR(#REF!="COMPOSICAO",#REF!="INSUMO",#REF!&lt;&gt;""),#REF!&lt;&gt;"")</formula>
    </cfRule>
  </conditionalFormatting>
  <conditionalFormatting sqref="H21">
    <cfRule type="expression" dxfId="52" priority="67" stopIfTrue="1">
      <formula>AND(#REF!&lt;&gt;"COMPOSICAO",#REF!&lt;&gt;"INSUMO",#REF!&lt;&gt;"")</formula>
    </cfRule>
    <cfRule type="expression" dxfId="51" priority="68" stopIfTrue="1">
      <formula>AND(OR(#REF!="COMPOSICAO",#REF!="INSUMO",#REF!&lt;&gt;""),#REF!&lt;&gt;"")</formula>
    </cfRule>
  </conditionalFormatting>
  <conditionalFormatting sqref="B65:H65">
    <cfRule type="expression" dxfId="50" priority="59" stopIfTrue="1">
      <formula>AND(#REF!&lt;&gt;"COMPOSICAO",#REF!&lt;&gt;"INSUMO",#REF!&lt;&gt;"")</formula>
    </cfRule>
    <cfRule type="expression" dxfId="49" priority="60" stopIfTrue="1">
      <formula>AND(OR(#REF!="COMPOSICAO",#REF!="INSUMO",#REF!&lt;&gt;""),#REF!&lt;&gt;"")</formula>
    </cfRule>
  </conditionalFormatting>
  <conditionalFormatting sqref="B65">
    <cfRule type="expression" dxfId="48" priority="57" stopIfTrue="1">
      <formula>AND(#REF!&lt;&gt;"COMPOSICAO",#REF!&lt;&gt;"INSUMO",#REF!&lt;&gt;"")</formula>
    </cfRule>
    <cfRule type="expression" dxfId="47" priority="58" stopIfTrue="1">
      <formula>AND(OR(#REF!="COMPOSICAO",#REF!="INSUMO",#REF!&lt;&gt;""),#REF!&lt;&gt;"")</formula>
    </cfRule>
  </conditionalFormatting>
  <conditionalFormatting sqref="H5 H7:H9">
    <cfRule type="expression" dxfId="46" priority="53" stopIfTrue="1">
      <formula>AND(#REF!&lt;&gt;"COMPOSICAO",#REF!&lt;&gt;"INSUMO",#REF!&lt;&gt;"")</formula>
    </cfRule>
    <cfRule type="expression" dxfId="45" priority="54" stopIfTrue="1">
      <formula>AND(OR(#REF!="COMPOSICAO",#REF!="INSUMO",#REF!&lt;&gt;""),#REF!&lt;&gt;"")</formula>
    </cfRule>
  </conditionalFormatting>
  <conditionalFormatting sqref="E7:E9">
    <cfRule type="expression" dxfId="44" priority="49" stopIfTrue="1">
      <formula>AND(#REF!&lt;&gt;"COMPOSICAO",#REF!&lt;&gt;"INSUMO",#REF!&lt;&gt;"")</formula>
    </cfRule>
    <cfRule type="expression" dxfId="43" priority="50" stopIfTrue="1">
      <formula>AND(OR(#REF!="COMPOSICAO",#REF!="INSUMO",#REF!&lt;&gt;""),#REF!&lt;&gt;"")</formula>
    </cfRule>
  </conditionalFormatting>
  <conditionalFormatting sqref="E7:E9">
    <cfRule type="expression" dxfId="42" priority="47" stopIfTrue="1">
      <formula>AND(#REF!&lt;&gt;"COMPOSICAO",#REF!&lt;&gt;"INSUMO",#REF!&lt;&gt;"")</formula>
    </cfRule>
    <cfRule type="expression" dxfId="41" priority="48" stopIfTrue="1">
      <formula>AND(OR(#REF!="COMPOSICAO",#REF!="INSUMO",#REF!&lt;&gt;""),#REF!&lt;&gt;"")</formula>
    </cfRule>
  </conditionalFormatting>
  <conditionalFormatting sqref="F7">
    <cfRule type="expression" dxfId="40" priority="45" stopIfTrue="1">
      <formula>AND(#REF!&lt;&gt;"COMPOSICAO",#REF!&lt;&gt;"INSUMO",#REF!&lt;&gt;"")</formula>
    </cfRule>
    <cfRule type="expression" dxfId="39" priority="46" stopIfTrue="1">
      <formula>AND(OR(#REF!="COMPOSICAO",#REF!="INSUMO",#REF!&lt;&gt;""),#REF!&lt;&gt;"")</formula>
    </cfRule>
  </conditionalFormatting>
  <conditionalFormatting sqref="H6">
    <cfRule type="expression" dxfId="38" priority="43" stopIfTrue="1">
      <formula>AND(#REF!&lt;&gt;"COMPOSICAO",#REF!&lt;&gt;"INSUMO",#REF!&lt;&gt;"")</formula>
    </cfRule>
    <cfRule type="expression" dxfId="37" priority="44" stopIfTrue="1">
      <formula>AND(OR(#REF!="COMPOSICAO",#REF!="INSUMO",#REF!&lt;&gt;""),#REF!&lt;&gt;"")</formula>
    </cfRule>
  </conditionalFormatting>
  <conditionalFormatting sqref="B5">
    <cfRule type="expression" dxfId="36" priority="39" stopIfTrue="1">
      <formula>AND(#REF!&lt;&gt;"COMPOSICAO",#REF!&lt;&gt;"INSUMO",#REF!&lt;&gt;"")</formula>
    </cfRule>
    <cfRule type="expression" dxfId="35" priority="40" stopIfTrue="1">
      <formula>AND(OR(#REF!="COMPOSICAO",#REF!="INSUMO",#REF!&lt;&gt;""),#REF!&lt;&gt;"")</formula>
    </cfRule>
  </conditionalFormatting>
  <conditionalFormatting sqref="B5">
    <cfRule type="expression" dxfId="34" priority="37" stopIfTrue="1">
      <formula>AND(#REF!&lt;&gt;"COMPOSICAO",#REF!&lt;&gt;"INSUMO",#REF!&lt;&gt;"")</formula>
    </cfRule>
    <cfRule type="expression" dxfId="33" priority="38" stopIfTrue="1">
      <formula>AND(OR(#REF!="COMPOSICAO",#REF!="INSUMO",#REF!&lt;&gt;""),#REF!&lt;&gt;"")</formula>
    </cfRule>
  </conditionalFormatting>
  <conditionalFormatting sqref="B6">
    <cfRule type="expression" dxfId="32" priority="35" stopIfTrue="1">
      <formula>AND(#REF!&lt;&gt;"COMPOSICAO",#REF!&lt;&gt;"INSUMO",#REF!&lt;&gt;"")</formula>
    </cfRule>
    <cfRule type="expression" dxfId="31" priority="36" stopIfTrue="1">
      <formula>AND(OR(#REF!="COMPOSICAO",#REF!="INSUMO",#REF!&lt;&gt;""),#REF!&lt;&gt;"")</formula>
    </cfRule>
  </conditionalFormatting>
  <conditionalFormatting sqref="B6">
    <cfRule type="expression" dxfId="30" priority="33" stopIfTrue="1">
      <formula>AND(#REF!&lt;&gt;"COMPOSICAO",#REF!&lt;&gt;"INSUMO",#REF!&lt;&gt;"")</formula>
    </cfRule>
    <cfRule type="expression" dxfId="29" priority="34" stopIfTrue="1">
      <formula>AND(OR(#REF!="COMPOSICAO",#REF!="INSUMO",#REF!&lt;&gt;""),#REF!&lt;&gt;"")</formula>
    </cfRule>
  </conditionalFormatting>
  <conditionalFormatting sqref="B7">
    <cfRule type="expression" dxfId="28" priority="31" stopIfTrue="1">
      <formula>AND(#REF!&lt;&gt;"COMPOSICAO",#REF!&lt;&gt;"INSUMO",#REF!&lt;&gt;"")</formula>
    </cfRule>
    <cfRule type="expression" dxfId="27" priority="32" stopIfTrue="1">
      <formula>AND(OR(#REF!="COMPOSICAO",#REF!="INSUMO",#REF!&lt;&gt;""),#REF!&lt;&gt;"")</formula>
    </cfRule>
  </conditionalFormatting>
  <conditionalFormatting sqref="B7">
    <cfRule type="expression" dxfId="26" priority="29" stopIfTrue="1">
      <formula>AND(#REF!&lt;&gt;"COMPOSICAO",#REF!&lt;&gt;"INSUMO",#REF!&lt;&gt;"")</formula>
    </cfRule>
    <cfRule type="expression" dxfId="25" priority="30" stopIfTrue="1">
      <formula>AND(OR(#REF!="COMPOSICAO",#REF!="INSUMO",#REF!&lt;&gt;""),#REF!&lt;&gt;"")</formula>
    </cfRule>
  </conditionalFormatting>
  <conditionalFormatting sqref="F8:F9">
    <cfRule type="expression" dxfId="24" priority="19" stopIfTrue="1">
      <formula>AND(#REF!&lt;&gt;"COMPOSICAO",#REF!&lt;&gt;"INSUMO",#REF!&lt;&gt;"")</formula>
    </cfRule>
    <cfRule type="expression" dxfId="23" priority="20" stopIfTrue="1">
      <formula>AND(OR(#REF!="COMPOSICAO",#REF!="INSUMO",#REF!&lt;&gt;""),#REF!&lt;&gt;"")</formula>
    </cfRule>
  </conditionalFormatting>
  <conditionalFormatting sqref="B8">
    <cfRule type="expression" dxfId="22" priority="17" stopIfTrue="1">
      <formula>AND(#REF!&lt;&gt;"COMPOSICAO",#REF!&lt;&gt;"INSUMO",#REF!&lt;&gt;"")</formula>
    </cfRule>
    <cfRule type="expression" dxfId="21" priority="18" stopIfTrue="1">
      <formula>AND(OR(#REF!="COMPOSICAO",#REF!="INSUMO",#REF!&lt;&gt;""),#REF!&lt;&gt;"")</formula>
    </cfRule>
  </conditionalFormatting>
  <conditionalFormatting sqref="B9">
    <cfRule type="expression" dxfId="20" priority="15" stopIfTrue="1">
      <formula>AND(#REF!&lt;&gt;"COMPOSICAO",#REF!&lt;&gt;"INSUMO",#REF!&lt;&gt;"")</formula>
    </cfRule>
    <cfRule type="expression" dxfId="19" priority="16" stopIfTrue="1">
      <formula>AND(OR(#REF!="COMPOSICAO",#REF!="INSUMO",#REF!&lt;&gt;""),#REF!&lt;&gt;"")</formula>
    </cfRule>
  </conditionalFormatting>
  <conditionalFormatting sqref="B18">
    <cfRule type="expression" dxfId="18" priority="13" stopIfTrue="1">
      <formula>AND(#REF!&lt;&gt;"COMPOSICAO",#REF!&lt;&gt;"INSUMO",#REF!&lt;&gt;"")</formula>
    </cfRule>
    <cfRule type="expression" dxfId="17" priority="14" stopIfTrue="1">
      <formula>AND(OR(#REF!="COMPOSICAO",#REF!="INSUMO",#REF!&lt;&gt;""),#REF!&lt;&gt;"")</formula>
    </cfRule>
  </conditionalFormatting>
  <conditionalFormatting sqref="B18">
    <cfRule type="expression" dxfId="16" priority="11" stopIfTrue="1">
      <formula>AND(#REF!&lt;&gt;"COMPOSICAO",#REF!&lt;&gt;"INSUMO",#REF!&lt;&gt;"")</formula>
    </cfRule>
    <cfRule type="expression" dxfId="15" priority="12" stopIfTrue="1">
      <formula>AND(OR(#REF!="COMPOSICAO",#REF!="INSUMO",#REF!&lt;&gt;""),#REF!&lt;&gt;"")</formula>
    </cfRule>
  </conditionalFormatting>
  <conditionalFormatting sqref="B33:G34 H33:H35">
    <cfRule type="expression" dxfId="14" priority="9" stopIfTrue="1">
      <formula>AND(#REF!&lt;&gt;"COMPOSICAO",#REF!&lt;&gt;"INSUMO",#REF!&lt;&gt;"")</formula>
    </cfRule>
    <cfRule type="expression" dxfId="13" priority="10" stopIfTrue="1">
      <formula>AND(OR(#REF!="COMPOSICAO",#REF!="INSUMO",#REF!&lt;&gt;""),#REF!&lt;&gt;"")</formula>
    </cfRule>
  </conditionalFormatting>
  <conditionalFormatting sqref="B34:H34">
    <cfRule type="expression" dxfId="12" priority="7" stopIfTrue="1">
      <formula>AND(#REF!&lt;&gt;"COMPOSICAO",#REF!&lt;&gt;"INSUMO",#REF!&lt;&gt;"")</formula>
    </cfRule>
    <cfRule type="expression" dxfId="11" priority="8" stopIfTrue="1">
      <formula>AND(OR(#REF!="COMPOSICAO",#REF!="INSUMO",#REF!&lt;&gt;""),#REF!&lt;&gt;"")</formula>
    </cfRule>
  </conditionalFormatting>
  <conditionalFormatting sqref="C34:D34">
    <cfRule type="expression" dxfId="10" priority="5" stopIfTrue="1">
      <formula>AND(#REF!&lt;&gt;"COMPOSICAO",#REF!&lt;&gt;"INSUMO",#REF!&lt;&gt;"")</formula>
    </cfRule>
    <cfRule type="expression" dxfId="9" priority="6" stopIfTrue="1">
      <formula>AND(OR(#REF!="COMPOSICAO",#REF!="INSUMO",#REF!&lt;&gt;""),#REF!&lt;&gt;"")</formula>
    </cfRule>
  </conditionalFormatting>
  <conditionalFormatting sqref="B19">
    <cfRule type="expression" dxfId="8" priority="3" stopIfTrue="1">
      <formula>AND(#REF!&lt;&gt;"COMPOSICAO",#REF!&lt;&gt;"INSUMO",#REF!&lt;&gt;"")</formula>
    </cfRule>
    <cfRule type="expression" dxfId="7" priority="4" stopIfTrue="1">
      <formula>AND(OR(#REF!="COMPOSICAO",#REF!="INSUMO",#REF!&lt;&gt;""),#REF!&lt;&gt;"")</formula>
    </cfRule>
  </conditionalFormatting>
  <conditionalFormatting sqref="B19">
    <cfRule type="expression" dxfId="6" priority="1" stopIfTrue="1">
      <formula>AND(#REF!&lt;&gt;"COMPOSICAO",#REF!&lt;&gt;"INSUMO",#REF!&lt;&gt;"")</formula>
    </cfRule>
    <cfRule type="expression" dxfId="5" priority="2" stopIfTrue="1">
      <formula>AND(OR(#REF!="COMPOSICAO",#REF!="INSUMO",#REF!&lt;&gt;""),#REF!&lt;&gt;"")</formula>
    </cfRule>
  </conditionalFormatting>
  <printOptions horizontalCentered="1"/>
  <pageMargins left="0.51181102362204722" right="0.51181102362204722" top="0.78740157480314965" bottom="0.78740157480314965" header="0.51181102362204722" footer="0.51181102362204722"/>
  <pageSetup paperSize="9" scale="68" firstPageNumber="0" orientation="landscape" verticalDpi="300" r:id="rId1"/>
  <headerFooter alignWithMargins="0"/>
  <rowBreaks count="2" manualBreakCount="2">
    <brk id="29" max="7" man="1"/>
    <brk id="6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9"/>
  </sheetPr>
  <dimension ref="A1:T45"/>
  <sheetViews>
    <sheetView showGridLines="0" showZeros="0" view="pageBreakPreview" zoomScale="80" zoomScaleNormal="90" zoomScaleSheetLayoutView="80" workbookViewId="0">
      <selection activeCell="U27" sqref="U27"/>
    </sheetView>
  </sheetViews>
  <sheetFormatPr defaultColWidth="9.28515625" defaultRowHeight="12.75"/>
  <cols>
    <col min="1" max="1" width="24.28515625" style="28" customWidth="1"/>
    <col min="2" max="7" width="3.85546875" style="28" customWidth="1"/>
    <col min="8" max="8" width="24.5703125" style="28" customWidth="1"/>
    <col min="9" max="9" width="18.28515625" style="28" customWidth="1"/>
    <col min="10" max="16" width="9.28515625" style="28" hidden="1" customWidth="1"/>
    <col min="17" max="16384" width="9.28515625" style="28"/>
  </cols>
  <sheetData>
    <row r="1" spans="1:20" ht="34.5" customHeight="1">
      <c r="A1" s="161"/>
      <c r="B1" s="162"/>
      <c r="C1" s="162"/>
      <c r="D1" s="162"/>
      <c r="E1" s="162"/>
      <c r="F1" s="162"/>
      <c r="G1" s="162"/>
      <c r="H1" s="162"/>
      <c r="I1" s="163"/>
    </row>
    <row r="2" spans="1:20" ht="50.25" customHeight="1">
      <c r="A2" s="264" t="s">
        <v>35</v>
      </c>
      <c r="B2" s="265"/>
      <c r="C2" s="265"/>
      <c r="D2" s="265"/>
      <c r="E2" s="265"/>
      <c r="F2" s="265"/>
      <c r="G2" s="265"/>
      <c r="H2" s="265"/>
      <c r="I2" s="266"/>
    </row>
    <row r="3" spans="1:20">
      <c r="A3" s="164"/>
      <c r="B3" s="29"/>
      <c r="C3" s="29"/>
      <c r="D3" s="29"/>
      <c r="E3" s="29"/>
      <c r="F3" s="29"/>
      <c r="G3" s="29"/>
      <c r="H3" s="29"/>
      <c r="I3" s="165"/>
      <c r="J3" s="30"/>
      <c r="K3" s="31"/>
      <c r="L3" s="31"/>
      <c r="M3" s="31"/>
      <c r="N3" s="31"/>
      <c r="O3" s="31"/>
      <c r="P3" s="31"/>
      <c r="Q3" s="31"/>
      <c r="R3" s="31"/>
      <c r="S3" s="32"/>
      <c r="T3" s="32"/>
    </row>
    <row r="4" spans="1:20">
      <c r="A4" s="267" t="s">
        <v>66</v>
      </c>
      <c r="B4" s="268"/>
      <c r="C4" s="268"/>
      <c r="D4" s="268"/>
      <c r="E4" s="268"/>
      <c r="F4" s="268"/>
      <c r="G4" s="268"/>
      <c r="H4" s="268"/>
      <c r="I4" s="269"/>
      <c r="J4" s="30"/>
      <c r="K4" s="31"/>
      <c r="L4" s="31"/>
      <c r="M4" s="31"/>
      <c r="N4" s="31"/>
      <c r="O4" s="31"/>
      <c r="P4" s="31"/>
      <c r="Q4" s="31"/>
      <c r="R4" s="31"/>
      <c r="S4" s="32"/>
      <c r="T4" s="32"/>
    </row>
    <row r="5" spans="1:20">
      <c r="A5" s="267"/>
      <c r="B5" s="268"/>
      <c r="C5" s="268"/>
      <c r="D5" s="268"/>
      <c r="E5" s="268"/>
      <c r="F5" s="268"/>
      <c r="G5" s="268"/>
      <c r="H5" s="268"/>
      <c r="I5" s="269"/>
      <c r="J5" s="30"/>
      <c r="K5" s="31"/>
      <c r="L5" s="31"/>
      <c r="M5" s="31"/>
      <c r="N5" s="31"/>
      <c r="O5" s="31"/>
      <c r="P5" s="31"/>
      <c r="Q5" s="31"/>
      <c r="R5" s="31"/>
      <c r="S5" s="32"/>
      <c r="T5" s="32"/>
    </row>
    <row r="6" spans="1:20">
      <c r="A6" s="166" t="s">
        <v>36</v>
      </c>
      <c r="B6" s="33"/>
      <c r="C6" s="33"/>
      <c r="D6" s="33"/>
      <c r="E6" s="33"/>
      <c r="F6" s="33"/>
      <c r="G6" s="33"/>
      <c r="H6" s="33"/>
      <c r="I6" s="167"/>
      <c r="J6" s="30"/>
      <c r="K6" s="31"/>
      <c r="L6" s="31"/>
      <c r="M6" s="31"/>
      <c r="N6" s="31"/>
      <c r="O6" s="31"/>
      <c r="P6" s="31"/>
      <c r="Q6" s="31"/>
      <c r="R6" s="31"/>
      <c r="S6" s="32"/>
      <c r="T6" s="32"/>
    </row>
    <row r="7" spans="1:20">
      <c r="A7" s="168" t="s">
        <v>37</v>
      </c>
      <c r="B7" s="34"/>
      <c r="C7" s="34"/>
      <c r="D7" s="34"/>
      <c r="E7" s="34"/>
      <c r="F7" s="34"/>
      <c r="G7" s="34"/>
      <c r="H7" s="34"/>
      <c r="I7" s="169"/>
      <c r="J7" s="30"/>
      <c r="K7" s="31"/>
      <c r="L7" s="31"/>
      <c r="M7" s="31"/>
      <c r="N7" s="31"/>
      <c r="O7" s="31"/>
      <c r="P7" s="31"/>
      <c r="Q7" s="31"/>
      <c r="R7" s="31"/>
      <c r="S7" s="32"/>
      <c r="T7" s="32"/>
    </row>
    <row r="8" spans="1:20">
      <c r="A8" s="170" t="s">
        <v>38</v>
      </c>
      <c r="B8" s="35"/>
      <c r="C8" s="35"/>
      <c r="D8" s="35"/>
      <c r="E8" s="35"/>
      <c r="F8" s="35"/>
      <c r="G8" s="35"/>
      <c r="H8" s="35"/>
      <c r="I8" s="171"/>
      <c r="J8" s="30"/>
      <c r="K8" s="31"/>
      <c r="L8" s="31"/>
      <c r="M8" s="31"/>
      <c r="N8" s="31"/>
      <c r="O8" s="31"/>
      <c r="P8" s="31"/>
      <c r="Q8" s="31"/>
      <c r="R8" s="31"/>
      <c r="S8" s="32"/>
      <c r="T8" s="32"/>
    </row>
    <row r="9" spans="1:20">
      <c r="A9" s="168" t="s">
        <v>39</v>
      </c>
      <c r="B9" s="34"/>
      <c r="C9" s="34"/>
      <c r="D9" s="34"/>
      <c r="E9" s="36"/>
      <c r="F9" s="36"/>
      <c r="G9" s="36"/>
      <c r="H9" s="36"/>
      <c r="I9" s="169"/>
      <c r="J9" s="30"/>
      <c r="K9" s="31"/>
      <c r="L9" s="31"/>
      <c r="M9" s="31"/>
      <c r="N9" s="31"/>
      <c r="O9" s="31"/>
      <c r="P9" s="31"/>
      <c r="Q9" s="31"/>
      <c r="R9" s="31"/>
      <c r="S9" s="32"/>
      <c r="T9" s="32"/>
    </row>
    <row r="10" spans="1:20">
      <c r="A10" s="170" t="s">
        <v>67</v>
      </c>
      <c r="B10" s="37"/>
      <c r="C10" s="37"/>
      <c r="D10" s="37"/>
      <c r="E10" s="37"/>
      <c r="F10" s="37"/>
      <c r="G10" s="37"/>
      <c r="H10" s="37"/>
      <c r="I10" s="172"/>
      <c r="J10" s="30"/>
      <c r="K10" s="31"/>
      <c r="L10" s="31"/>
      <c r="M10" s="31"/>
      <c r="N10" s="31"/>
      <c r="O10" s="31"/>
      <c r="P10" s="31"/>
      <c r="Q10" s="31"/>
      <c r="R10" s="31"/>
      <c r="S10" s="32"/>
      <c r="T10" s="32"/>
    </row>
    <row r="11" spans="1:20">
      <c r="A11" s="168" t="s">
        <v>40</v>
      </c>
      <c r="B11" s="38"/>
      <c r="C11" s="38"/>
      <c r="D11" s="38"/>
      <c r="E11" s="38"/>
      <c r="F11" s="38"/>
      <c r="G11" s="38"/>
      <c r="H11" s="38"/>
      <c r="I11" s="173" t="s">
        <v>41</v>
      </c>
      <c r="J11" s="30"/>
      <c r="K11" s="31"/>
      <c r="L11" s="31"/>
      <c r="M11" s="31"/>
      <c r="N11" s="31"/>
      <c r="O11" s="31"/>
      <c r="P11" s="31"/>
      <c r="Q11" s="31"/>
      <c r="R11" s="31"/>
      <c r="S11" s="32"/>
      <c r="T11" s="32"/>
    </row>
    <row r="12" spans="1:20">
      <c r="A12" s="170" t="s">
        <v>42</v>
      </c>
      <c r="B12" s="35"/>
      <c r="C12" s="35"/>
      <c r="D12" s="35"/>
      <c r="E12" s="35"/>
      <c r="F12" s="35"/>
      <c r="G12" s="35"/>
      <c r="H12" s="35"/>
      <c r="I12" s="171" t="str">
        <f>[11]PLANILHA!N11</f>
        <v>MG</v>
      </c>
      <c r="J12" s="30"/>
      <c r="K12" s="31"/>
      <c r="L12" s="31"/>
      <c r="M12" s="31"/>
      <c r="N12" s="31"/>
      <c r="O12" s="31"/>
      <c r="P12" s="31"/>
      <c r="Q12" s="31"/>
      <c r="R12" s="31"/>
      <c r="S12" s="32"/>
      <c r="T12" s="32"/>
    </row>
    <row r="13" spans="1:20">
      <c r="A13" s="170"/>
      <c r="B13" s="35"/>
      <c r="C13" s="35"/>
      <c r="D13" s="35"/>
      <c r="E13" s="35"/>
      <c r="F13" s="35"/>
      <c r="G13" s="35"/>
      <c r="H13" s="35"/>
      <c r="I13" s="171"/>
      <c r="J13" s="30"/>
      <c r="K13" s="31"/>
      <c r="L13" s="31"/>
      <c r="M13" s="31"/>
      <c r="N13" s="31"/>
      <c r="O13" s="31"/>
      <c r="P13" s="31"/>
      <c r="Q13" s="31"/>
      <c r="R13" s="31"/>
      <c r="S13" s="32"/>
      <c r="T13" s="32"/>
    </row>
    <row r="14" spans="1:20">
      <c r="A14" s="174"/>
      <c r="B14" s="38"/>
      <c r="C14" s="38"/>
      <c r="D14" s="38"/>
      <c r="E14" s="38"/>
      <c r="F14" s="38"/>
      <c r="G14" s="38"/>
      <c r="H14" s="38"/>
      <c r="I14" s="173"/>
      <c r="J14" s="30"/>
      <c r="K14" s="31"/>
      <c r="L14" s="31"/>
      <c r="M14" s="31"/>
      <c r="N14" s="31"/>
      <c r="O14" s="31"/>
      <c r="P14" s="31"/>
      <c r="Q14" s="31"/>
      <c r="R14" s="31"/>
      <c r="S14" s="32"/>
      <c r="T14" s="32"/>
    </row>
    <row r="15" spans="1:20" ht="12.75" customHeight="1">
      <c r="A15" s="270" t="s">
        <v>43</v>
      </c>
      <c r="B15" s="271"/>
      <c r="C15" s="271"/>
      <c r="D15" s="271"/>
      <c r="E15" s="271"/>
      <c r="F15" s="271"/>
      <c r="G15" s="271"/>
      <c r="H15" s="271"/>
      <c r="I15" s="272"/>
      <c r="J15" s="30"/>
      <c r="K15" s="31"/>
      <c r="L15" s="31"/>
      <c r="M15" s="31"/>
      <c r="N15" s="31"/>
      <c r="O15" s="31"/>
      <c r="P15" s="31"/>
      <c r="Q15" s="31"/>
      <c r="R15" s="31"/>
      <c r="S15" s="32"/>
      <c r="T15" s="32"/>
    </row>
    <row r="16" spans="1:20" ht="12.75" customHeight="1">
      <c r="A16" s="175" t="s">
        <v>44</v>
      </c>
      <c r="B16" s="273" t="s">
        <v>45</v>
      </c>
      <c r="C16" s="273"/>
      <c r="D16" s="273"/>
      <c r="E16" s="273"/>
      <c r="F16" s="273"/>
      <c r="G16" s="273"/>
      <c r="H16" s="274" t="s">
        <v>46</v>
      </c>
      <c r="I16" s="275"/>
      <c r="J16" s="30"/>
      <c r="K16" s="31"/>
      <c r="L16" s="31"/>
      <c r="M16" s="31"/>
      <c r="N16" s="31"/>
      <c r="O16" s="31"/>
      <c r="P16" s="31"/>
      <c r="Q16" s="31"/>
      <c r="R16" s="31"/>
      <c r="S16" s="32"/>
      <c r="T16" s="32"/>
    </row>
    <row r="17" spans="1:20">
      <c r="A17" s="176"/>
      <c r="B17" s="273"/>
      <c r="C17" s="273"/>
      <c r="D17" s="273"/>
      <c r="E17" s="273"/>
      <c r="F17" s="273"/>
      <c r="G17" s="273"/>
      <c r="H17" s="274"/>
      <c r="I17" s="275"/>
      <c r="J17" s="30"/>
      <c r="K17" s="31"/>
      <c r="L17" s="31"/>
      <c r="M17" s="31"/>
      <c r="N17" s="31"/>
      <c r="O17" s="39"/>
      <c r="P17" s="31"/>
      <c r="Q17" s="31"/>
      <c r="R17" s="31"/>
      <c r="S17" s="32"/>
      <c r="T17" s="32"/>
    </row>
    <row r="18" spans="1:20" ht="12.75" customHeight="1">
      <c r="A18" s="177" t="s">
        <v>47</v>
      </c>
      <c r="B18" s="40" t="s">
        <v>48</v>
      </c>
      <c r="C18" s="276">
        <v>3.7999999999999999E-2</v>
      </c>
      <c r="D18" s="276"/>
      <c r="E18" s="41" t="s">
        <v>49</v>
      </c>
      <c r="F18" s="277">
        <v>4.6699999999999998E-2</v>
      </c>
      <c r="G18" s="277"/>
      <c r="H18" s="42" t="s">
        <v>47</v>
      </c>
      <c r="I18" s="178">
        <v>4.0500000000000001E-2</v>
      </c>
      <c r="J18" s="30"/>
      <c r="K18" s="31"/>
      <c r="L18" s="31"/>
      <c r="M18" s="31"/>
      <c r="N18" s="31"/>
      <c r="O18" s="39">
        <v>4.2000000000000003E-2</v>
      </c>
      <c r="P18" s="39">
        <v>3.7999999999999999E-2</v>
      </c>
      <c r="Q18" s="31"/>
      <c r="R18" s="31"/>
      <c r="S18" s="32"/>
      <c r="T18" s="32"/>
    </row>
    <row r="19" spans="1:20" ht="12.75" customHeight="1">
      <c r="A19" s="179" t="s">
        <v>50</v>
      </c>
      <c r="B19" s="43" t="s">
        <v>48</v>
      </c>
      <c r="C19" s="278">
        <v>3.2000000000000002E-3</v>
      </c>
      <c r="D19" s="278"/>
      <c r="E19" s="44" t="s">
        <v>49</v>
      </c>
      <c r="F19" s="279">
        <v>7.4000000000000003E-3</v>
      </c>
      <c r="G19" s="279"/>
      <c r="H19" s="45" t="s">
        <v>50</v>
      </c>
      <c r="I19" s="178">
        <v>3.2000000000000002E-3</v>
      </c>
      <c r="J19" s="30"/>
      <c r="K19" s="31"/>
      <c r="L19" s="31"/>
      <c r="M19" s="31"/>
      <c r="N19" s="31"/>
      <c r="O19" s="39">
        <v>3.8E-3</v>
      </c>
      <c r="P19" s="39">
        <v>3.8E-3</v>
      </c>
      <c r="Q19" s="31"/>
      <c r="R19" s="31"/>
      <c r="S19" s="32"/>
      <c r="T19" s="32"/>
    </row>
    <row r="20" spans="1:20" ht="12.75" customHeight="1">
      <c r="A20" s="179" t="s">
        <v>51</v>
      </c>
      <c r="B20" s="43" t="s">
        <v>48</v>
      </c>
      <c r="C20" s="278">
        <v>5.0000000000000001E-3</v>
      </c>
      <c r="D20" s="278"/>
      <c r="E20" s="44" t="s">
        <v>49</v>
      </c>
      <c r="F20" s="279">
        <v>9.7000000000000003E-3</v>
      </c>
      <c r="G20" s="279"/>
      <c r="H20" s="45" t="s">
        <v>51</v>
      </c>
      <c r="I20" s="178">
        <v>5.0000000000000001E-3</v>
      </c>
      <c r="J20" s="30"/>
      <c r="K20" s="31"/>
      <c r="L20" s="31"/>
      <c r="M20" s="31"/>
      <c r="N20" s="31"/>
      <c r="O20" s="39">
        <v>5.4000000000000003E-3</v>
      </c>
      <c r="P20" s="39">
        <v>5.4000000000000003E-3</v>
      </c>
      <c r="Q20" s="31"/>
      <c r="R20" s="31"/>
      <c r="S20" s="32"/>
      <c r="T20" s="32"/>
    </row>
    <row r="21" spans="1:20" ht="12.75" customHeight="1">
      <c r="A21" s="179" t="s">
        <v>52</v>
      </c>
      <c r="B21" s="43" t="s">
        <v>48</v>
      </c>
      <c r="C21" s="278">
        <v>1.0200000000000001E-2</v>
      </c>
      <c r="D21" s="278"/>
      <c r="E21" s="44" t="s">
        <v>49</v>
      </c>
      <c r="F21" s="279">
        <v>1.21E-2</v>
      </c>
      <c r="G21" s="279"/>
      <c r="H21" s="45" t="s">
        <v>52</v>
      </c>
      <c r="I21" s="178">
        <v>1.0800000000000001E-2</v>
      </c>
      <c r="J21" s="30"/>
      <c r="K21" s="31"/>
      <c r="L21" s="31"/>
      <c r="M21" s="31"/>
      <c r="N21" s="31"/>
      <c r="O21" s="39">
        <v>1.0800000000000001E-2</v>
      </c>
      <c r="P21" s="39">
        <v>1.0500000000000001E-2</v>
      </c>
      <c r="Q21" s="31"/>
      <c r="R21" s="31"/>
      <c r="S21" s="32"/>
      <c r="T21" s="32"/>
    </row>
    <row r="22" spans="1:20" ht="12.75" customHeight="1">
      <c r="A22" s="179" t="s">
        <v>53</v>
      </c>
      <c r="B22" s="43" t="s">
        <v>48</v>
      </c>
      <c r="C22" s="278">
        <v>6.6400000000000001E-2</v>
      </c>
      <c r="D22" s="278"/>
      <c r="E22" s="44" t="s">
        <v>49</v>
      </c>
      <c r="F22" s="279">
        <v>8.6900000000000005E-2</v>
      </c>
      <c r="G22" s="279"/>
      <c r="H22" s="45" t="s">
        <v>53</v>
      </c>
      <c r="I22" s="178">
        <v>6.6500000000000004E-2</v>
      </c>
      <c r="J22" s="30"/>
      <c r="K22" s="31"/>
      <c r="L22" s="31"/>
      <c r="M22" s="31"/>
      <c r="N22" s="31"/>
      <c r="O22" s="39">
        <v>6.8000000000000005E-2</v>
      </c>
      <c r="P22" s="39">
        <v>6.6400000000000001E-2</v>
      </c>
      <c r="Q22" s="31"/>
      <c r="R22" s="31"/>
      <c r="S22" s="32"/>
      <c r="T22" s="32"/>
    </row>
    <row r="23" spans="1:20" ht="12.75" customHeight="1">
      <c r="A23" s="180" t="s">
        <v>54</v>
      </c>
      <c r="B23" s="43" t="s">
        <v>48</v>
      </c>
      <c r="C23" s="278">
        <v>5.6500000000000002E-2</v>
      </c>
      <c r="D23" s="278"/>
      <c r="E23" s="44" t="s">
        <v>49</v>
      </c>
      <c r="F23" s="279">
        <v>8.6499999999999994E-2</v>
      </c>
      <c r="G23" s="279"/>
      <c r="H23" s="46" t="s">
        <v>55</v>
      </c>
      <c r="I23" s="178">
        <v>8.6499999999999994E-2</v>
      </c>
      <c r="J23" s="30"/>
      <c r="K23" s="31"/>
      <c r="L23" s="31"/>
      <c r="M23" s="31"/>
      <c r="N23" s="31"/>
      <c r="O23" s="39">
        <v>8.6499999999999994E-2</v>
      </c>
      <c r="P23" s="39">
        <v>5.6500000000000002E-2</v>
      </c>
      <c r="Q23" s="31"/>
      <c r="S23" s="32"/>
      <c r="T23" s="32"/>
    </row>
    <row r="24" spans="1:20" ht="12.75" customHeight="1">
      <c r="A24" s="181" t="s">
        <v>56</v>
      </c>
      <c r="B24" s="47"/>
      <c r="C24" s="280">
        <v>0</v>
      </c>
      <c r="D24" s="280"/>
      <c r="E24" s="48" t="s">
        <v>57</v>
      </c>
      <c r="F24" s="281">
        <v>4.4999999999999998E-2</v>
      </c>
      <c r="G24" s="281"/>
      <c r="H24" s="49" t="s">
        <v>161</v>
      </c>
      <c r="I24" s="178">
        <v>4.4999999999999998E-2</v>
      </c>
      <c r="J24" s="30"/>
      <c r="K24" s="31">
        <f>IF(OR(I24=0,I24=0.045),0,1)</f>
        <v>0</v>
      </c>
      <c r="L24" s="31"/>
      <c r="M24" s="31"/>
      <c r="N24" s="31"/>
      <c r="O24" s="39">
        <v>4.4999999999999998E-2</v>
      </c>
      <c r="P24" s="39">
        <v>0</v>
      </c>
      <c r="Q24" s="31"/>
      <c r="R24" s="31"/>
      <c r="S24" s="32"/>
      <c r="T24" s="32"/>
    </row>
    <row r="25" spans="1:20" ht="12.75" customHeight="1">
      <c r="A25" s="282" t="s">
        <v>58</v>
      </c>
      <c r="B25" s="283"/>
      <c r="C25" s="283"/>
      <c r="D25" s="283"/>
      <c r="E25" s="283"/>
      <c r="F25" s="283"/>
      <c r="G25" s="283"/>
      <c r="H25" s="283"/>
      <c r="I25" s="284"/>
      <c r="J25" s="30"/>
      <c r="K25" s="31"/>
      <c r="L25" s="31"/>
      <c r="M25" s="31"/>
      <c r="N25" s="31"/>
      <c r="O25" s="31"/>
      <c r="P25" s="31"/>
      <c r="Q25" s="31"/>
      <c r="R25" s="31"/>
      <c r="S25" s="32"/>
      <c r="T25" s="32"/>
    </row>
    <row r="26" spans="1:20" ht="12.75" customHeight="1">
      <c r="A26" s="177" t="s">
        <v>47</v>
      </c>
      <c r="B26" s="285" t="str">
        <f>IF(I18&gt;F18,"Incidência maior que a permitida",IF(I18&lt;C18,"Incidência menor que a permitida","ok"))</f>
        <v>ok</v>
      </c>
      <c r="C26" s="285"/>
      <c r="D26" s="285"/>
      <c r="E26" s="285"/>
      <c r="F26" s="285"/>
      <c r="G26" s="285"/>
      <c r="H26" s="285"/>
      <c r="I26" s="286"/>
      <c r="J26" s="30"/>
      <c r="K26" s="31"/>
      <c r="L26" s="31"/>
      <c r="M26" s="31"/>
      <c r="N26" s="31"/>
      <c r="O26" s="31"/>
      <c r="P26" s="31"/>
      <c r="Q26" s="31"/>
      <c r="R26" s="31"/>
      <c r="S26" s="32"/>
      <c r="T26" s="32"/>
    </row>
    <row r="27" spans="1:20" ht="12.75" customHeight="1">
      <c r="A27" s="179" t="s">
        <v>50</v>
      </c>
      <c r="B27" s="287" t="str">
        <f>IF(I19&gt;F19,"Incidência maior que a permitida",IF(I19&lt;0,"Incidência menor que a permitida","ok"))</f>
        <v>ok</v>
      </c>
      <c r="C27" s="287"/>
      <c r="D27" s="287"/>
      <c r="E27" s="287"/>
      <c r="F27" s="287"/>
      <c r="G27" s="287"/>
      <c r="H27" s="287"/>
      <c r="I27" s="288"/>
      <c r="J27" s="30"/>
      <c r="K27" s="31" t="s">
        <v>59</v>
      </c>
      <c r="L27" s="31" t="s">
        <v>60</v>
      </c>
      <c r="M27" s="31"/>
      <c r="N27" s="31"/>
      <c r="O27" s="31"/>
      <c r="P27" s="31"/>
      <c r="Q27" s="31"/>
      <c r="R27" s="31"/>
      <c r="S27" s="32"/>
      <c r="T27" s="32"/>
    </row>
    <row r="28" spans="1:20" ht="12.75" customHeight="1">
      <c r="A28" s="179" t="s">
        <v>51</v>
      </c>
      <c r="B28" s="287" t="str">
        <f>IF(I20&gt;F20,"Incidência maior que a permitida",IF(I20&lt;0,"Incidência menor que a permitida","ok"))</f>
        <v>ok</v>
      </c>
      <c r="C28" s="287"/>
      <c r="D28" s="287"/>
      <c r="E28" s="287"/>
      <c r="F28" s="287"/>
      <c r="G28" s="287"/>
      <c r="H28" s="287"/>
      <c r="I28" s="288"/>
      <c r="J28" s="30"/>
      <c r="K28" s="31">
        <v>0.25600000000000001</v>
      </c>
      <c r="L28" s="31">
        <v>0.30659999999999998</v>
      </c>
      <c r="M28" s="31"/>
      <c r="N28" s="31"/>
      <c r="O28" s="31"/>
      <c r="P28" s="31"/>
      <c r="Q28" s="31"/>
      <c r="R28" s="31"/>
      <c r="S28" s="32"/>
      <c r="T28" s="32"/>
    </row>
    <row r="29" spans="1:20" ht="12.75" customHeight="1">
      <c r="A29" s="179" t="s">
        <v>52</v>
      </c>
      <c r="B29" s="287" t="str">
        <f>IF(I21&gt;F21,"Incidência maior que a permitida",IF(I21&lt;C21,"Incidência menor que a permitida","ok"))</f>
        <v>ok</v>
      </c>
      <c r="C29" s="287"/>
      <c r="D29" s="287"/>
      <c r="E29" s="287"/>
      <c r="F29" s="287"/>
      <c r="G29" s="287"/>
      <c r="H29" s="287"/>
      <c r="I29" s="288"/>
      <c r="J29" s="30"/>
      <c r="K29" s="31">
        <v>0.19600000000000001</v>
      </c>
      <c r="L29" s="31">
        <v>0.24229999999999999</v>
      </c>
      <c r="M29" s="31"/>
      <c r="N29" s="31"/>
      <c r="O29" s="31"/>
      <c r="P29" s="31"/>
      <c r="Q29" s="31"/>
      <c r="R29" s="31"/>
      <c r="S29" s="32"/>
      <c r="T29" s="32"/>
    </row>
    <row r="30" spans="1:20" ht="12.75" customHeight="1">
      <c r="A30" s="179" t="s">
        <v>53</v>
      </c>
      <c r="B30" s="287" t="str">
        <f>IF(I22&gt;F22,"Incidência maior que a permitida",IF(I22&lt;C22,"Incidência menor que a permitida","ok"))</f>
        <v>ok</v>
      </c>
      <c r="C30" s="287"/>
      <c r="D30" s="287"/>
      <c r="E30" s="287"/>
      <c r="F30" s="287"/>
      <c r="G30" s="287"/>
      <c r="H30" s="287"/>
      <c r="I30" s="288"/>
      <c r="J30" s="30"/>
      <c r="K30" s="31"/>
      <c r="L30" s="31"/>
      <c r="M30" s="31"/>
      <c r="N30" s="31"/>
      <c r="O30" s="31"/>
      <c r="P30" s="31"/>
      <c r="Q30" s="31"/>
      <c r="R30" s="31"/>
      <c r="S30" s="32"/>
      <c r="T30" s="32"/>
    </row>
    <row r="31" spans="1:20" ht="12.75" customHeight="1">
      <c r="A31" s="180" t="s">
        <v>54</v>
      </c>
      <c r="B31" s="294" t="str">
        <f>IF(I23&gt;F23,"Incidência maior que a permitida",IF(I23&lt;C23,"Incidência menor que a permitida","ok"))</f>
        <v>ok</v>
      </c>
      <c r="C31" s="294"/>
      <c r="D31" s="294"/>
      <c r="E31" s="294"/>
      <c r="F31" s="294"/>
      <c r="G31" s="294"/>
      <c r="H31" s="294"/>
      <c r="I31" s="295"/>
      <c r="J31" s="30"/>
      <c r="K31" s="31"/>
      <c r="L31" s="31"/>
      <c r="M31" s="31"/>
      <c r="N31" s="31"/>
      <c r="O31" s="31"/>
      <c r="P31" s="31"/>
      <c r="Q31" s="31"/>
      <c r="R31" s="31"/>
      <c r="S31" s="32"/>
      <c r="T31" s="32"/>
    </row>
    <row r="32" spans="1:20" ht="12.75" customHeight="1">
      <c r="A32" s="181" t="s">
        <v>56</v>
      </c>
      <c r="B32" s="294" t="str">
        <f>IF(I24=C24,"ok",IF(I24=F24,"ok","Incidência não permitida"))</f>
        <v>ok</v>
      </c>
      <c r="C32" s="294"/>
      <c r="D32" s="294"/>
      <c r="E32" s="294"/>
      <c r="F32" s="294"/>
      <c r="G32" s="294"/>
      <c r="H32" s="294"/>
      <c r="I32" s="295"/>
      <c r="J32" s="30"/>
      <c r="K32" s="31"/>
      <c r="L32" s="31"/>
      <c r="M32" s="31"/>
      <c r="N32" s="31"/>
      <c r="O32" s="31"/>
      <c r="P32" s="31"/>
      <c r="Q32" s="31"/>
      <c r="R32" s="31"/>
      <c r="S32" s="32"/>
      <c r="T32" s="32"/>
    </row>
    <row r="33" spans="1:20" ht="12.75" customHeight="1">
      <c r="A33" s="182" t="s">
        <v>61</v>
      </c>
      <c r="B33" s="296" t="s">
        <v>62</v>
      </c>
      <c r="C33" s="296"/>
      <c r="D33" s="296"/>
      <c r="E33" s="296"/>
      <c r="F33" s="296"/>
      <c r="G33" s="296"/>
      <c r="H33" s="296"/>
      <c r="I33" s="183">
        <f>ROUND(((1+I18+I19+I20)*(1+I21)*(1+I22)/(1-(I23+I24))-1),4)</f>
        <v>0.30170000000000002</v>
      </c>
      <c r="J33" s="30"/>
      <c r="K33" s="31"/>
      <c r="L33" s="31"/>
      <c r="M33" s="31"/>
      <c r="N33" s="31"/>
      <c r="O33" s="31"/>
      <c r="P33" s="31"/>
      <c r="Q33" s="31"/>
      <c r="R33" s="31"/>
      <c r="S33" s="32"/>
      <c r="T33" s="32"/>
    </row>
    <row r="34" spans="1:20" ht="12.75" customHeight="1">
      <c r="A34" s="174"/>
      <c r="B34" s="297" t="str">
        <f>IF(I24=0.045,IF(AND(I33&gt;=K28,I33&lt;=L28),K27,L27),IF(AND(I33&gt;=K29,I33&lt;=L29),K27,L27))</f>
        <v>BDI ADMISSÍVEL</v>
      </c>
      <c r="C34" s="297"/>
      <c r="D34" s="297"/>
      <c r="E34" s="297"/>
      <c r="F34" s="297"/>
      <c r="G34" s="297"/>
      <c r="H34" s="297"/>
      <c r="I34" s="298"/>
      <c r="J34" s="30"/>
      <c r="K34" s="31"/>
      <c r="L34" s="31"/>
      <c r="M34" s="31"/>
      <c r="N34" s="31"/>
      <c r="O34" s="31"/>
      <c r="P34" s="31"/>
      <c r="Q34" s="31"/>
      <c r="R34" s="31"/>
      <c r="S34" s="32"/>
      <c r="T34" s="32"/>
    </row>
    <row r="35" spans="1:20">
      <c r="A35" s="174"/>
      <c r="B35" s="38"/>
      <c r="C35" s="38"/>
      <c r="D35" s="38"/>
      <c r="E35" s="38"/>
      <c r="F35" s="38"/>
      <c r="G35" s="38"/>
      <c r="H35" s="38"/>
      <c r="I35" s="173"/>
      <c r="K35" s="31"/>
      <c r="L35" s="31"/>
      <c r="M35" s="31"/>
      <c r="N35" s="31"/>
      <c r="O35" s="31"/>
      <c r="P35" s="31"/>
      <c r="Q35" s="31"/>
      <c r="R35" s="31"/>
    </row>
    <row r="36" spans="1:20">
      <c r="A36" s="174"/>
      <c r="B36" s="38"/>
      <c r="C36" s="38"/>
      <c r="D36" s="38"/>
      <c r="E36" s="38"/>
      <c r="F36" s="38"/>
      <c r="G36" s="38"/>
      <c r="H36" s="38"/>
      <c r="I36" s="173"/>
      <c r="K36" s="31"/>
      <c r="L36" s="31"/>
      <c r="M36" s="31"/>
      <c r="N36" s="31"/>
      <c r="O36" s="31"/>
      <c r="P36" s="31"/>
      <c r="Q36" s="31"/>
      <c r="R36" s="31"/>
    </row>
    <row r="37" spans="1:20" ht="12.75" customHeight="1">
      <c r="A37" s="299" t="s">
        <v>63</v>
      </c>
      <c r="B37" s="300"/>
      <c r="C37" s="300"/>
      <c r="D37" s="300"/>
      <c r="E37" s="300"/>
      <c r="F37" s="300"/>
      <c r="G37" s="300"/>
      <c r="H37" s="300"/>
      <c r="I37" s="301"/>
    </row>
    <row r="38" spans="1:20" ht="12.75" customHeight="1">
      <c r="A38" s="184" t="s">
        <v>96</v>
      </c>
      <c r="B38" s="302">
        <v>0.05</v>
      </c>
      <c r="C38" s="302"/>
      <c r="D38" s="302"/>
      <c r="E38" s="302"/>
      <c r="F38" s="302"/>
      <c r="G38" s="302"/>
      <c r="H38" s="302"/>
      <c r="I38" s="303"/>
    </row>
    <row r="39" spans="1:20" ht="13.5" customHeight="1">
      <c r="A39" s="185" t="s">
        <v>64</v>
      </c>
      <c r="B39" s="289">
        <v>3.6499999999999998E-2</v>
      </c>
      <c r="C39" s="289"/>
      <c r="D39" s="289"/>
      <c r="E39" s="289"/>
      <c r="F39" s="289"/>
      <c r="G39" s="289"/>
      <c r="H39" s="289"/>
      <c r="I39" s="290"/>
    </row>
    <row r="40" spans="1:20">
      <c r="A40" s="174"/>
      <c r="B40" s="38"/>
      <c r="C40" s="38"/>
      <c r="D40" s="38"/>
      <c r="E40" s="38"/>
      <c r="F40" s="38"/>
      <c r="G40" s="38"/>
      <c r="H40" s="38"/>
      <c r="I40" s="173"/>
    </row>
    <row r="41" spans="1:20">
      <c r="A41" s="174"/>
      <c r="B41" s="38"/>
      <c r="C41" s="38"/>
      <c r="D41" s="38"/>
      <c r="E41" s="38"/>
      <c r="F41" s="38"/>
      <c r="G41" s="38"/>
      <c r="H41" s="38"/>
      <c r="I41" s="173"/>
    </row>
    <row r="42" spans="1:20" ht="33.75" customHeight="1">
      <c r="A42" s="291" t="s">
        <v>65</v>
      </c>
      <c r="B42" s="292"/>
      <c r="C42" s="292"/>
      <c r="D42" s="292"/>
      <c r="E42" s="292"/>
      <c r="F42" s="292"/>
      <c r="G42" s="292"/>
      <c r="H42" s="292"/>
      <c r="I42" s="293"/>
    </row>
    <row r="45" spans="1:20" ht="15.75">
      <c r="A45" s="313" t="s">
        <v>187</v>
      </c>
    </row>
  </sheetData>
  <sheetProtection selectLockedCells="1" selectUnlockedCells="1"/>
  <mergeCells count="33">
    <mergeCell ref="B28:I28"/>
    <mergeCell ref="B29:I29"/>
    <mergeCell ref="B30:I30"/>
    <mergeCell ref="B39:I39"/>
    <mergeCell ref="A42:I42"/>
    <mergeCell ref="B31:I31"/>
    <mergeCell ref="B32:I32"/>
    <mergeCell ref="B33:H33"/>
    <mergeCell ref="B34:I34"/>
    <mergeCell ref="A37:I37"/>
    <mergeCell ref="B38:I38"/>
    <mergeCell ref="C24:D24"/>
    <mergeCell ref="F24:G24"/>
    <mergeCell ref="A25:I25"/>
    <mergeCell ref="B26:I26"/>
    <mergeCell ref="B27:I27"/>
    <mergeCell ref="C21:D21"/>
    <mergeCell ref="F21:G21"/>
    <mergeCell ref="C22:D22"/>
    <mergeCell ref="F22:G22"/>
    <mergeCell ref="C23:D23"/>
    <mergeCell ref="F23:G23"/>
    <mergeCell ref="C18:D18"/>
    <mergeCell ref="F18:G18"/>
    <mergeCell ref="C19:D19"/>
    <mergeCell ref="F19:G19"/>
    <mergeCell ref="C20:D20"/>
    <mergeCell ref="F20:G20"/>
    <mergeCell ref="A2:I2"/>
    <mergeCell ref="A4:I5"/>
    <mergeCell ref="A15:I15"/>
    <mergeCell ref="B16:G17"/>
    <mergeCell ref="H16:I17"/>
  </mergeCells>
  <conditionalFormatting sqref="I18:I23">
    <cfRule type="cellIs" dxfId="4" priority="1" stopIfTrue="1" operator="notBetween">
      <formula>C18</formula>
      <formula>F18</formula>
    </cfRule>
  </conditionalFormatting>
  <conditionalFormatting sqref="B26:B32">
    <cfRule type="cellIs" dxfId="3" priority="2" stopIfTrue="1" operator="notEqual">
      <formula>"ok"</formula>
    </cfRule>
  </conditionalFormatting>
  <conditionalFormatting sqref="B34:I34">
    <cfRule type="cellIs" dxfId="2" priority="3" stopIfTrue="1" operator="equal">
      <formula>$K$27</formula>
    </cfRule>
    <cfRule type="cellIs" dxfId="1" priority="4" stopIfTrue="1" operator="notEqual">
      <formula>$K$27</formula>
    </cfRule>
  </conditionalFormatting>
  <conditionalFormatting sqref="I24">
    <cfRule type="expression" dxfId="0" priority="5" stopIfTrue="1">
      <formula>$K$24&lt;&gt;0</formula>
    </cfRule>
  </conditionalFormatting>
  <dataValidations count="2">
    <dataValidation allowBlank="1" showInputMessage="1" showErrorMessage="1" promptTitle="Fórnula TCU Acórdão 2622/2013" prompt="Rodovias, ferrovias, obras urbanas" sqref="B33:H33">
      <formula1>0</formula1>
      <formula2>0</formula2>
    </dataValidation>
    <dataValidation allowBlank="1" showInputMessage="1" showErrorMessage="1" promptTitle="Encargos sociais" prompt="Para encargos sociais desonerados usar 4,5%." sqref="I24">
      <formula1>0</formula1>
      <formula2>0</formula2>
    </dataValidation>
  </dataValidations>
  <printOptions horizontalCentered="1"/>
  <pageMargins left="0.98402777777777772" right="0.78749999999999998" top="0.98402777777777772" bottom="0.98402777777777772" header="0.51180555555555551" footer="0.51180555555555551"/>
  <pageSetup paperSize="9" scale="90" firstPageNumber="0" orientation="portrait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E23" sqref="E23"/>
    </sheetView>
  </sheetViews>
  <sheetFormatPr defaultRowHeight="12.75"/>
  <cols>
    <col min="1" max="1" width="20" customWidth="1"/>
    <col min="2" max="2" width="24.28515625" customWidth="1"/>
    <col min="5" max="5" width="27.140625" customWidth="1"/>
  </cols>
  <sheetData>
    <row r="1" spans="1:5" ht="23.25">
      <c r="A1" s="304" t="s">
        <v>162</v>
      </c>
      <c r="B1" s="305"/>
      <c r="C1" s="305"/>
      <c r="D1" s="305"/>
      <c r="E1" s="306"/>
    </row>
    <row r="2" spans="1:5" ht="15.75">
      <c r="A2" s="307" t="s">
        <v>137</v>
      </c>
      <c r="B2" s="308"/>
      <c r="C2" s="308"/>
      <c r="D2" s="308"/>
      <c r="E2" s="309"/>
    </row>
    <row r="3" spans="1:5" ht="47.25">
      <c r="A3" s="122" t="s">
        <v>138</v>
      </c>
      <c r="B3" s="123" t="s">
        <v>139</v>
      </c>
      <c r="C3" s="123" t="s">
        <v>140</v>
      </c>
      <c r="D3" s="123" t="s">
        <v>141</v>
      </c>
      <c r="E3" s="124" t="s">
        <v>142</v>
      </c>
    </row>
    <row r="4" spans="1:5" ht="14.25">
      <c r="A4" s="125" t="s">
        <v>143</v>
      </c>
      <c r="B4" s="126">
        <v>365.32</v>
      </c>
      <c r="C4" s="127">
        <v>220</v>
      </c>
      <c r="D4" s="126" t="s">
        <v>144</v>
      </c>
      <c r="E4" s="128">
        <f>(B4*C4)</f>
        <v>80370.399999999994</v>
      </c>
    </row>
    <row r="5" spans="1:5" ht="14.25">
      <c r="A5" s="129" t="s">
        <v>145</v>
      </c>
      <c r="B5" s="130">
        <v>305</v>
      </c>
      <c r="C5" s="131">
        <v>220</v>
      </c>
      <c r="D5" s="130" t="s">
        <v>144</v>
      </c>
      <c r="E5" s="132">
        <f>B5*C5</f>
        <v>67100</v>
      </c>
    </row>
    <row r="6" spans="1:5" ht="15">
      <c r="A6" s="125"/>
      <c r="B6" s="133"/>
      <c r="C6" s="127"/>
      <c r="D6" s="126"/>
      <c r="E6" s="134"/>
    </row>
    <row r="7" spans="1:5" ht="15">
      <c r="A7" s="135" t="s">
        <v>146</v>
      </c>
      <c r="B7" s="136">
        <f>AVERAGE(B4:B5)</f>
        <v>335.15999999999997</v>
      </c>
      <c r="C7" s="137"/>
      <c r="D7" s="137"/>
      <c r="E7" s="134">
        <f>MEDIAN(E4:E5)</f>
        <v>73735.199999999997</v>
      </c>
    </row>
    <row r="8" spans="1:5" ht="14.25">
      <c r="A8" s="310"/>
      <c r="B8" s="311"/>
      <c r="C8" s="311"/>
      <c r="D8" s="311"/>
      <c r="E8" s="312"/>
    </row>
    <row r="9" spans="1:5">
      <c r="B9" s="138"/>
      <c r="E9" s="138"/>
    </row>
  </sheetData>
  <mergeCells count="3">
    <mergeCell ref="A1:E1"/>
    <mergeCell ref="A2:E2"/>
    <mergeCell ref="A8:E8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ORÇAMENTARIA GERAL</vt:lpstr>
      <vt:lpstr>COMPOSIÇÃO</vt:lpstr>
      <vt:lpstr>BDI TCU 2622 -URBANAS</vt:lpstr>
      <vt:lpstr>Mercado</vt:lpstr>
      <vt:lpstr>'BDI TCU 2622 -URBANAS'!Area_de_impressao</vt:lpstr>
      <vt:lpstr>COMPOSIÇÃO!Area_de_impressao</vt:lpstr>
      <vt:lpstr>'ORÇAMENTARIA GERAL'!Area_de_impressao</vt:lpstr>
      <vt:lpstr>'ORÇAMENTARIA GERAL'!Excel_BuiltIn__FilterDatabase</vt:lpstr>
      <vt:lpstr>'ORÇAMENTARIA GERAL'!Titulos_de_impressao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graceamaral</dc:creator>
  <cp:lastModifiedBy>andrefernandes</cp:lastModifiedBy>
  <cp:revision>8</cp:revision>
  <cp:lastPrinted>2022-11-28T12:49:18Z</cp:lastPrinted>
  <dcterms:created xsi:type="dcterms:W3CDTF">2017-05-19T14:43:14Z</dcterms:created>
  <dcterms:modified xsi:type="dcterms:W3CDTF">2023-01-27T16:54:43Z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